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029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wisse\OneDrive\Documenten\01. StartersFound\05 Website\Kennisbank\"/>
    </mc:Choice>
  </mc:AlternateContent>
  <xr:revisionPtr revIDLastSave="0" documentId="13_ncr:1_{0013C394-9051-43F1-9E49-BD21C9B4DD1E}" xr6:coauthVersionLast="47" xr6:coauthVersionMax="47" xr10:uidLastSave="{00000000-0000-0000-0000-000000000000}"/>
  <bookViews>
    <workbookView xWindow="-120" yWindow="-120" windowWidth="29040" windowHeight="15720" xr2:uid="{0290A388-148A-417E-A68C-ACDA45703467}"/>
  </bookViews>
  <sheets>
    <sheet name="Interne begroting" sheetId="1" r:id="rId1"/>
    <sheet name="Begroting" sheetId="10" r:id="rId2"/>
    <sheet name="Installatiedelen" sheetId="2" r:id="rId3"/>
    <sheet name="Schakelmateriaal" sheetId="5" r:id="rId4"/>
    <sheet name="Verdeler" sheetId="3" r:id="rId5"/>
    <sheet name="Zwakstroom" sheetId="7" r:id="rId6"/>
    <sheet name="Kabelgoten" sheetId="8" r:id="rId7"/>
    <sheet name="Verlichting" sheetId="6" r:id="rId8"/>
    <sheet name="BMI" sheetId="4" r:id="rId9"/>
    <sheet name="Leeg" sheetId="9" r:id="rId10"/>
  </sheets>
  <definedNames>
    <definedName name="_xlnm.Print_Area" localSheetId="1">Begroting!$A$1:$H$62</definedName>
    <definedName name="_xlnm.Print_Area" localSheetId="8">BMI!$A$1:$H$73</definedName>
    <definedName name="_xlnm.Print_Area" localSheetId="2">Installatiedelen!$A$1:$H$73</definedName>
    <definedName name="_xlnm.Print_Area" localSheetId="0">'Interne begroting'!$A$1:$H$52</definedName>
    <definedName name="_xlnm.Print_Area" localSheetId="6">Kabelgoten!$A$1:$H$73</definedName>
    <definedName name="_xlnm.Print_Area" localSheetId="9">Leeg!$A$1:$H$73</definedName>
    <definedName name="_xlnm.Print_Area" localSheetId="3">Schakelmateriaal!$A$1:$H$73</definedName>
    <definedName name="_xlnm.Print_Area" localSheetId="4">Verdeler!$A$1:$H$73</definedName>
    <definedName name="_xlnm.Print_Area" localSheetId="7">Verlichting!$A$1:$H$73</definedName>
    <definedName name="_xlnm.Print_Area" localSheetId="5">Zwakstroom!$A$1:$H$73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4" i="7" l="1"/>
  <c r="H5" i="7"/>
  <c r="H6" i="7"/>
  <c r="H7" i="7"/>
  <c r="H8" i="7"/>
  <c r="H9" i="7"/>
  <c r="H10" i="7"/>
  <c r="H11" i="7"/>
  <c r="H12" i="7"/>
  <c r="H13" i="7"/>
  <c r="H14" i="7"/>
  <c r="H15" i="7"/>
  <c r="H16" i="7"/>
  <c r="H17" i="7"/>
  <c r="H18" i="7"/>
  <c r="H19" i="7"/>
  <c r="H20" i="7"/>
  <c r="H21" i="7"/>
  <c r="H22" i="7"/>
  <c r="H23" i="7"/>
  <c r="H24" i="7"/>
  <c r="H25" i="7"/>
  <c r="H26" i="7"/>
  <c r="H27" i="7"/>
  <c r="H28" i="7"/>
  <c r="H29" i="7"/>
  <c r="H30" i="7"/>
  <c r="H31" i="7"/>
  <c r="H32" i="7"/>
  <c r="H33" i="7"/>
  <c r="H34" i="7"/>
  <c r="H35" i="7"/>
  <c r="H36" i="7"/>
  <c r="H37" i="7"/>
  <c r="H38" i="7"/>
  <c r="H39" i="7"/>
  <c r="H40" i="7"/>
  <c r="H41" i="7"/>
  <c r="H42" i="7"/>
  <c r="H43" i="7"/>
  <c r="H44" i="7"/>
  <c r="H45" i="7"/>
  <c r="H46" i="7"/>
  <c r="H47" i="7"/>
  <c r="H48" i="7"/>
  <c r="H49" i="7"/>
  <c r="H50" i="7"/>
  <c r="H51" i="7"/>
  <c r="H52" i="7"/>
  <c r="H53" i="7"/>
  <c r="H54" i="7"/>
  <c r="H55" i="7"/>
  <c r="H56" i="7"/>
  <c r="H57" i="7"/>
  <c r="H58" i="7"/>
  <c r="H59" i="7"/>
  <c r="H60" i="7"/>
  <c r="H61" i="7"/>
  <c r="H62" i="7"/>
  <c r="H63" i="7"/>
  <c r="H64" i="7"/>
  <c r="H65" i="7"/>
  <c r="H66" i="7"/>
  <c r="H67" i="7"/>
  <c r="H68" i="7"/>
  <c r="H69" i="7"/>
  <c r="H70" i="7"/>
  <c r="H71" i="7"/>
  <c r="H72" i="7"/>
  <c r="G4" i="7" a="1"/>
  <c r="G4" i="7" s="1"/>
  <c r="G5" i="7" a="1"/>
  <c r="G5" i="7" s="1"/>
  <c r="G6" i="7" a="1"/>
  <c r="G6" i="7" s="1"/>
  <c r="G7" i="7" a="1"/>
  <c r="G7" i="7" s="1"/>
  <c r="G8" i="7" a="1"/>
  <c r="G8" i="7" s="1"/>
  <c r="G9" i="7" a="1"/>
  <c r="G9" i="7"/>
  <c r="G10" i="7" a="1"/>
  <c r="G10" i="7" s="1"/>
  <c r="G11" i="7" a="1"/>
  <c r="G11" i="7" s="1"/>
  <c r="G12" i="7" a="1"/>
  <c r="G12" i="7" s="1"/>
  <c r="G13" i="7" a="1"/>
  <c r="G13" i="7" s="1"/>
  <c r="G14" i="7" a="1"/>
  <c r="G14" i="7" s="1"/>
  <c r="G15" i="7" a="1"/>
  <c r="G15" i="7"/>
  <c r="G16" i="7" a="1"/>
  <c r="G16" i="7" s="1"/>
  <c r="G17" i="7" a="1"/>
  <c r="G17" i="7" s="1"/>
  <c r="G18" i="7" a="1"/>
  <c r="G18" i="7" s="1"/>
  <c r="G19" i="7" a="1"/>
  <c r="G19" i="7" s="1"/>
  <c r="G20" i="7" a="1"/>
  <c r="G20" i="7" s="1"/>
  <c r="G21" i="7" a="1"/>
  <c r="G21" i="7"/>
  <c r="G22" i="7" a="1"/>
  <c r="G22" i="7" s="1"/>
  <c r="G23" i="7" a="1"/>
  <c r="G23" i="7" s="1"/>
  <c r="G24" i="7" a="1"/>
  <c r="G24" i="7" s="1"/>
  <c r="G25" i="7" a="1"/>
  <c r="G25" i="7" s="1"/>
  <c r="G26" i="7" a="1"/>
  <c r="G26" i="7" s="1"/>
  <c r="G27" i="7" a="1"/>
  <c r="G27" i="7"/>
  <c r="G28" i="7" a="1"/>
  <c r="G28" i="7" s="1"/>
  <c r="G29" i="7" a="1"/>
  <c r="G29" i="7" s="1"/>
  <c r="G30" i="7" a="1"/>
  <c r="G30" i="7" s="1"/>
  <c r="G31" i="7" a="1"/>
  <c r="G31" i="7" s="1"/>
  <c r="G32" i="7" a="1"/>
  <c r="G32" i="7" s="1"/>
  <c r="G33" i="7" a="1"/>
  <c r="G33" i="7"/>
  <c r="G34" i="7" a="1"/>
  <c r="G34" i="7" s="1"/>
  <c r="G35" i="7" a="1"/>
  <c r="G35" i="7" s="1"/>
  <c r="G36" i="7" a="1"/>
  <c r="G36" i="7" s="1"/>
  <c r="G37" i="7" a="1"/>
  <c r="G37" i="7" s="1"/>
  <c r="G38" i="7" a="1"/>
  <c r="G38" i="7" s="1"/>
  <c r="G39" i="7" a="1"/>
  <c r="G39" i="7"/>
  <c r="G40" i="7" a="1"/>
  <c r="G40" i="7" s="1"/>
  <c r="G41" i="7" a="1"/>
  <c r="G41" i="7" s="1"/>
  <c r="G42" i="7" a="1"/>
  <c r="G42" i="7" s="1"/>
  <c r="G43" i="7" a="1"/>
  <c r="G43" i="7" s="1"/>
  <c r="G44" i="7" a="1"/>
  <c r="G44" i="7" s="1"/>
  <c r="G45" i="7" a="1"/>
  <c r="G45" i="7"/>
  <c r="G46" i="7" a="1"/>
  <c r="G46" i="7" s="1"/>
  <c r="G47" i="7" a="1"/>
  <c r="G47" i="7" s="1"/>
  <c r="G48" i="7" a="1"/>
  <c r="G48" i="7" s="1"/>
  <c r="G49" i="7" a="1"/>
  <c r="G49" i="7" s="1"/>
  <c r="G50" i="7" a="1"/>
  <c r="G50" i="7" s="1"/>
  <c r="G51" i="7" a="1"/>
  <c r="G51" i="7" s="1"/>
  <c r="G52" i="7" a="1"/>
  <c r="G52" i="7" s="1"/>
  <c r="G53" i="7" a="1"/>
  <c r="G53" i="7" s="1"/>
  <c r="G54" i="7" a="1"/>
  <c r="G54" i="7" s="1"/>
  <c r="G55" i="7" a="1"/>
  <c r="G55" i="7" s="1"/>
  <c r="G56" i="7" a="1"/>
  <c r="G56" i="7" s="1"/>
  <c r="G57" i="7" a="1"/>
  <c r="G57" i="7" s="1"/>
  <c r="G58" i="7" a="1"/>
  <c r="G58" i="7" s="1"/>
  <c r="G59" i="7" a="1"/>
  <c r="G59" i="7" s="1"/>
  <c r="G60" i="7" a="1"/>
  <c r="G60" i="7" s="1"/>
  <c r="G61" i="7" a="1"/>
  <c r="G61" i="7" s="1"/>
  <c r="G62" i="7" a="1"/>
  <c r="G62" i="7" s="1"/>
  <c r="G63" i="7" a="1"/>
  <c r="G63" i="7" s="1"/>
  <c r="G64" i="7" a="1"/>
  <c r="G64" i="7" s="1"/>
  <c r="G65" i="7" a="1"/>
  <c r="G65" i="7" s="1"/>
  <c r="G66" i="7" a="1"/>
  <c r="G66" i="7" s="1"/>
  <c r="G67" i="7" a="1"/>
  <c r="G67" i="7" s="1"/>
  <c r="G68" i="7" a="1"/>
  <c r="G68" i="7" s="1"/>
  <c r="G69" i="7" a="1"/>
  <c r="G69" i="7" s="1"/>
  <c r="G70" i="7" a="1"/>
  <c r="G70" i="7" s="1"/>
  <c r="G71" i="7" a="1"/>
  <c r="G71" i="7" s="1"/>
  <c r="G72" i="7" a="1"/>
  <c r="G72" i="7" s="1"/>
  <c r="G34" i="2" a="1"/>
  <c r="G34" i="2" s="1"/>
  <c r="H34" i="2" s="1"/>
  <c r="O34" i="2"/>
  <c r="F34" i="2" s="1"/>
  <c r="G35" i="2" a="1"/>
  <c r="G35" i="2" s="1"/>
  <c r="H35" i="2" s="1"/>
  <c r="O35" i="2"/>
  <c r="F35" i="2" s="1"/>
  <c r="F36" i="2"/>
  <c r="G36" i="2"/>
  <c r="H36" i="2" s="1"/>
  <c r="G36" i="2" a="1"/>
  <c r="O36" i="2"/>
  <c r="F37" i="2"/>
  <c r="G37" i="2" a="1"/>
  <c r="G37" i="2" s="1"/>
  <c r="H37" i="2" s="1"/>
  <c r="O37" i="2"/>
  <c r="G38" i="2" a="1"/>
  <c r="G38" i="2" s="1"/>
  <c r="H38" i="2" s="1"/>
  <c r="O38" i="2"/>
  <c r="F38" i="2" s="1"/>
  <c r="G39" i="2" a="1"/>
  <c r="G39" i="2" s="1"/>
  <c r="H39" i="2" s="1"/>
  <c r="O39" i="2"/>
  <c r="F39" i="2" s="1"/>
  <c r="G40" i="2"/>
  <c r="H40" i="2" s="1"/>
  <c r="G40" i="2" a="1"/>
  <c r="O40" i="2"/>
  <c r="F40" i="2" s="1"/>
  <c r="F41" i="2"/>
  <c r="G41" i="2"/>
  <c r="G41" i="2" a="1"/>
  <c r="H41" i="2"/>
  <c r="O41" i="2"/>
  <c r="G42" i="2"/>
  <c r="G42" i="2" a="1"/>
  <c r="H42" i="2"/>
  <c r="O42" i="2"/>
  <c r="F42" i="2" s="1"/>
  <c r="G43" i="2" a="1"/>
  <c r="G43" i="2" s="1"/>
  <c r="H43" i="2" s="1"/>
  <c r="O43" i="2"/>
  <c r="F43" i="2" s="1"/>
  <c r="F44" i="2"/>
  <c r="G44" i="2"/>
  <c r="H44" i="2" s="1"/>
  <c r="G44" i="2" a="1"/>
  <c r="O44" i="2"/>
  <c r="G45" i="2"/>
  <c r="G45" i="2" a="1"/>
  <c r="H45" i="2"/>
  <c r="O45" i="2"/>
  <c r="F45" i="2" s="1"/>
  <c r="F46" i="2"/>
  <c r="G46" i="2" a="1"/>
  <c r="G46" i="2" s="1"/>
  <c r="H46" i="2" s="1"/>
  <c r="O46" i="2"/>
  <c r="F47" i="2"/>
  <c r="G47" i="2" a="1"/>
  <c r="G47" i="2" s="1"/>
  <c r="H47" i="2" s="1"/>
  <c r="O47" i="2"/>
  <c r="F48" i="2"/>
  <c r="G48" i="2"/>
  <c r="H48" i="2" s="1"/>
  <c r="G48" i="2" a="1"/>
  <c r="O48" i="2"/>
  <c r="G49" i="2" a="1"/>
  <c r="G49" i="2" s="1"/>
  <c r="H49" i="2" s="1"/>
  <c r="O49" i="2"/>
  <c r="F49" i="2" s="1"/>
  <c r="G50" i="2" a="1"/>
  <c r="G50" i="2" s="1"/>
  <c r="H50" i="2" s="1"/>
  <c r="O50" i="2"/>
  <c r="F50" i="2" s="1"/>
  <c r="G51" i="2" a="1"/>
  <c r="G51" i="2" s="1"/>
  <c r="H51" i="2" s="1"/>
  <c r="O51" i="2"/>
  <c r="F51" i="2" s="1"/>
  <c r="G52" i="2"/>
  <c r="H52" i="2" s="1"/>
  <c r="G52" i="2" a="1"/>
  <c r="O52" i="2"/>
  <c r="F52" i="2" s="1"/>
  <c r="F53" i="2"/>
  <c r="G53" i="2"/>
  <c r="G53" i="2" a="1"/>
  <c r="H53" i="2"/>
  <c r="O53" i="2"/>
  <c r="G54" i="2"/>
  <c r="G54" i="2" a="1"/>
  <c r="H54" i="2"/>
  <c r="O54" i="2"/>
  <c r="F54" i="2" s="1"/>
  <c r="G55" i="2" a="1"/>
  <c r="G55" i="2" s="1"/>
  <c r="H55" i="2" s="1"/>
  <c r="O55" i="2"/>
  <c r="F55" i="2" s="1"/>
  <c r="A16" i="2"/>
  <c r="A14" i="2"/>
  <c r="A27" i="2"/>
  <c r="A25" i="2" l="1"/>
  <c r="O4" i="9"/>
  <c r="O5" i="9"/>
  <c r="F5" i="9" s="1"/>
  <c r="O6" i="9"/>
  <c r="F6" i="9" s="1"/>
  <c r="O7" i="9"/>
  <c r="O8" i="9"/>
  <c r="O9" i="9"/>
  <c r="O10" i="9"/>
  <c r="O11" i="9"/>
  <c r="O12" i="9"/>
  <c r="F12" i="9" s="1"/>
  <c r="O13" i="9"/>
  <c r="F13" i="9" s="1"/>
  <c r="O14" i="9"/>
  <c r="F14" i="9" s="1"/>
  <c r="O15" i="9"/>
  <c r="O16" i="9"/>
  <c r="O17" i="9"/>
  <c r="F17" i="9" s="1"/>
  <c r="O18" i="9"/>
  <c r="F18" i="9" s="1"/>
  <c r="O19" i="9"/>
  <c r="O20" i="9"/>
  <c r="O21" i="9"/>
  <c r="O22" i="9"/>
  <c r="O23" i="9"/>
  <c r="O24" i="9"/>
  <c r="F24" i="9" s="1"/>
  <c r="O25" i="9"/>
  <c r="F25" i="9" s="1"/>
  <c r="O26" i="9"/>
  <c r="F26" i="9" s="1"/>
  <c r="O27" i="9"/>
  <c r="O28" i="9"/>
  <c r="O29" i="9"/>
  <c r="F29" i="9" s="1"/>
  <c r="O30" i="9"/>
  <c r="F30" i="9" s="1"/>
  <c r="O31" i="9"/>
  <c r="O32" i="9"/>
  <c r="O33" i="9"/>
  <c r="O34" i="9"/>
  <c r="O35" i="9"/>
  <c r="O36" i="9"/>
  <c r="F36" i="9" s="1"/>
  <c r="O37" i="9"/>
  <c r="F37" i="9" s="1"/>
  <c r="O38" i="9"/>
  <c r="F38" i="9" s="1"/>
  <c r="O39" i="9"/>
  <c r="O40" i="9"/>
  <c r="O41" i="9"/>
  <c r="F41" i="9" s="1"/>
  <c r="O42" i="9"/>
  <c r="F42" i="9" s="1"/>
  <c r="O43" i="9"/>
  <c r="O44" i="9"/>
  <c r="O45" i="9"/>
  <c r="O46" i="9"/>
  <c r="O47" i="9"/>
  <c r="O48" i="9"/>
  <c r="F48" i="9" s="1"/>
  <c r="O49" i="9"/>
  <c r="F49" i="9" s="1"/>
  <c r="O50" i="9"/>
  <c r="F50" i="9" s="1"/>
  <c r="O51" i="9"/>
  <c r="O52" i="9"/>
  <c r="O53" i="9"/>
  <c r="F53" i="9" s="1"/>
  <c r="O54" i="9"/>
  <c r="F54" i="9" s="1"/>
  <c r="O55" i="9"/>
  <c r="F55" i="9" s="1"/>
  <c r="O56" i="9"/>
  <c r="O57" i="9"/>
  <c r="O58" i="9"/>
  <c r="O59" i="9"/>
  <c r="O60" i="9"/>
  <c r="F60" i="9" s="1"/>
  <c r="O61" i="9"/>
  <c r="F61" i="9" s="1"/>
  <c r="O62" i="9"/>
  <c r="F62" i="9" s="1"/>
  <c r="O63" i="9"/>
  <c r="O64" i="9"/>
  <c r="O65" i="9"/>
  <c r="F65" i="9" s="1"/>
  <c r="O66" i="9"/>
  <c r="F66" i="9" s="1"/>
  <c r="O67" i="9"/>
  <c r="F67" i="9" s="1"/>
  <c r="O68" i="9"/>
  <c r="O69" i="9"/>
  <c r="O70" i="9"/>
  <c r="O71" i="9"/>
  <c r="O72" i="9"/>
  <c r="F72" i="9" s="1"/>
  <c r="O3" i="9"/>
  <c r="F4" i="9"/>
  <c r="F7" i="9"/>
  <c r="F8" i="9"/>
  <c r="F9" i="9"/>
  <c r="F10" i="9"/>
  <c r="F11" i="9"/>
  <c r="F15" i="9"/>
  <c r="F16" i="9"/>
  <c r="F19" i="9"/>
  <c r="F20" i="9"/>
  <c r="F21" i="9"/>
  <c r="F22" i="9"/>
  <c r="F23" i="9"/>
  <c r="F27" i="9"/>
  <c r="F28" i="9"/>
  <c r="F31" i="9"/>
  <c r="F32" i="9"/>
  <c r="F33" i="9"/>
  <c r="F34" i="9"/>
  <c r="F35" i="9"/>
  <c r="F39" i="9"/>
  <c r="F40" i="9"/>
  <c r="F43" i="9"/>
  <c r="F44" i="9"/>
  <c r="F45" i="9"/>
  <c r="F46" i="9"/>
  <c r="F47" i="9"/>
  <c r="F51" i="9"/>
  <c r="F52" i="9"/>
  <c r="F56" i="9"/>
  <c r="F57" i="9"/>
  <c r="F58" i="9"/>
  <c r="F59" i="9"/>
  <c r="F63" i="9"/>
  <c r="F64" i="9"/>
  <c r="F68" i="9"/>
  <c r="F69" i="9"/>
  <c r="F70" i="9"/>
  <c r="F71" i="9"/>
  <c r="O69" i="4"/>
  <c r="G69" i="4" a="1"/>
  <c r="G69" i="4" s="1"/>
  <c r="H69" i="4" s="1"/>
  <c r="F69" i="4"/>
  <c r="O27" i="2"/>
  <c r="F27" i="2" s="1"/>
  <c r="G27" i="2" a="1"/>
  <c r="G27" i="2" s="1"/>
  <c r="H27" i="2" s="1"/>
  <c r="O25" i="2"/>
  <c r="F25" i="2" s="1"/>
  <c r="G25" i="2" a="1"/>
  <c r="G25" i="2" s="1"/>
  <c r="H25" i="2" s="1"/>
  <c r="O4" i="4"/>
  <c r="O5" i="4"/>
  <c r="F5" i="4" s="1"/>
  <c r="O6" i="4"/>
  <c r="F6" i="4" s="1"/>
  <c r="O7" i="4"/>
  <c r="O8" i="4"/>
  <c r="F8" i="4" s="1"/>
  <c r="O9" i="4"/>
  <c r="F9" i="4" s="1"/>
  <c r="O10" i="4"/>
  <c r="F10" i="4" s="1"/>
  <c r="O11" i="4"/>
  <c r="O12" i="4"/>
  <c r="O13" i="4"/>
  <c r="F13" i="4" s="1"/>
  <c r="O14" i="4"/>
  <c r="F14" i="4" s="1"/>
  <c r="O15" i="4"/>
  <c r="F15" i="4" s="1"/>
  <c r="O16" i="4"/>
  <c r="F16" i="4" s="1"/>
  <c r="O17" i="4"/>
  <c r="F17" i="4" s="1"/>
  <c r="O18" i="4"/>
  <c r="O19" i="4"/>
  <c r="O20" i="4"/>
  <c r="O21" i="4"/>
  <c r="F21" i="4" s="1"/>
  <c r="O22" i="4"/>
  <c r="O23" i="4"/>
  <c r="F23" i="4" s="1"/>
  <c r="O32" i="4"/>
  <c r="O33" i="4"/>
  <c r="F33" i="4" s="1"/>
  <c r="O34" i="4"/>
  <c r="O35" i="4"/>
  <c r="O36" i="4"/>
  <c r="O37" i="4"/>
  <c r="F37" i="4" s="1"/>
  <c r="O38" i="4"/>
  <c r="F38" i="4" s="1"/>
  <c r="O39" i="4"/>
  <c r="F39" i="4" s="1"/>
  <c r="O40" i="4"/>
  <c r="O41" i="4"/>
  <c r="F41" i="4" s="1"/>
  <c r="O42" i="4"/>
  <c r="F42" i="4" s="1"/>
  <c r="O43" i="4"/>
  <c r="F43" i="4" s="1"/>
  <c r="O44" i="4"/>
  <c r="O45" i="4"/>
  <c r="F45" i="4" s="1"/>
  <c r="O46" i="4"/>
  <c r="O47" i="4"/>
  <c r="O48" i="4"/>
  <c r="F48" i="4" s="1"/>
  <c r="O49" i="4"/>
  <c r="F49" i="4" s="1"/>
  <c r="O50" i="4"/>
  <c r="F50" i="4" s="1"/>
  <c r="O51" i="4"/>
  <c r="F51" i="4" s="1"/>
  <c r="O52" i="4"/>
  <c r="F52" i="4" s="1"/>
  <c r="O53" i="4"/>
  <c r="F53" i="4" s="1"/>
  <c r="O54" i="4"/>
  <c r="F54" i="4" s="1"/>
  <c r="O55" i="4"/>
  <c r="O56" i="4"/>
  <c r="O57" i="4"/>
  <c r="F57" i="4" s="1"/>
  <c r="O58" i="4"/>
  <c r="F58" i="4" s="1"/>
  <c r="O59" i="4"/>
  <c r="F59" i="4" s="1"/>
  <c r="O60" i="4"/>
  <c r="F60" i="4" s="1"/>
  <c r="O61" i="4"/>
  <c r="F61" i="4" s="1"/>
  <c r="O62" i="4"/>
  <c r="F62" i="4" s="1"/>
  <c r="O63" i="4"/>
  <c r="F63" i="4" s="1"/>
  <c r="O64" i="4"/>
  <c r="O65" i="4"/>
  <c r="O66" i="4"/>
  <c r="O67" i="4"/>
  <c r="F67" i="4" s="1"/>
  <c r="O68" i="4"/>
  <c r="O70" i="4"/>
  <c r="F70" i="4" s="1"/>
  <c r="O71" i="4"/>
  <c r="O72" i="4"/>
  <c r="O3" i="4"/>
  <c r="F4" i="4"/>
  <c r="F7" i="4"/>
  <c r="F11" i="4"/>
  <c r="F12" i="4"/>
  <c r="F18" i="4"/>
  <c r="F19" i="4"/>
  <c r="F20" i="4"/>
  <c r="F22" i="4"/>
  <c r="F32" i="4"/>
  <c r="F34" i="4"/>
  <c r="F35" i="4"/>
  <c r="F36" i="4"/>
  <c r="F40" i="4"/>
  <c r="F44" i="4"/>
  <c r="F46" i="4"/>
  <c r="F47" i="4"/>
  <c r="F55" i="4"/>
  <c r="F56" i="4"/>
  <c r="F64" i="4"/>
  <c r="F65" i="4"/>
  <c r="F66" i="4"/>
  <c r="F68" i="4"/>
  <c r="F71" i="4"/>
  <c r="F72" i="4"/>
  <c r="O4" i="6"/>
  <c r="O5" i="6"/>
  <c r="F5" i="6" s="1"/>
  <c r="O6" i="6"/>
  <c r="F6" i="6" s="1"/>
  <c r="O7" i="6"/>
  <c r="F7" i="6" s="1"/>
  <c r="O8" i="6"/>
  <c r="O9" i="6"/>
  <c r="O10" i="6"/>
  <c r="O11" i="6"/>
  <c r="O12" i="6"/>
  <c r="F12" i="6" s="1"/>
  <c r="O13" i="6"/>
  <c r="F13" i="6" s="1"/>
  <c r="O14" i="6"/>
  <c r="F14" i="6" s="1"/>
  <c r="O15" i="6"/>
  <c r="O16" i="6"/>
  <c r="F16" i="6" s="1"/>
  <c r="O18" i="6"/>
  <c r="F18" i="6" s="1"/>
  <c r="O19" i="6"/>
  <c r="F19" i="6" s="1"/>
  <c r="O20" i="6"/>
  <c r="O21" i="6"/>
  <c r="O22" i="6"/>
  <c r="O23" i="6"/>
  <c r="O24" i="6"/>
  <c r="F24" i="6" s="1"/>
  <c r="O25" i="6"/>
  <c r="F25" i="6" s="1"/>
  <c r="O26" i="6"/>
  <c r="F26" i="6" s="1"/>
  <c r="O27" i="6"/>
  <c r="O28" i="6"/>
  <c r="O29" i="6"/>
  <c r="F29" i="6" s="1"/>
  <c r="O30" i="6"/>
  <c r="F30" i="6" s="1"/>
  <c r="O31" i="6"/>
  <c r="F31" i="6" s="1"/>
  <c r="O32" i="6"/>
  <c r="O33" i="6"/>
  <c r="O34" i="6"/>
  <c r="O35" i="6"/>
  <c r="O36" i="6"/>
  <c r="F36" i="6" s="1"/>
  <c r="O37" i="6"/>
  <c r="F37" i="6" s="1"/>
  <c r="O38" i="6"/>
  <c r="F38" i="6" s="1"/>
  <c r="O39" i="6"/>
  <c r="O40" i="6"/>
  <c r="O41" i="6"/>
  <c r="F41" i="6" s="1"/>
  <c r="O42" i="6"/>
  <c r="F42" i="6" s="1"/>
  <c r="O43" i="6"/>
  <c r="F43" i="6" s="1"/>
  <c r="O44" i="6"/>
  <c r="O45" i="6"/>
  <c r="O46" i="6"/>
  <c r="O47" i="6"/>
  <c r="O48" i="6"/>
  <c r="F48" i="6" s="1"/>
  <c r="O49" i="6"/>
  <c r="F49" i="6" s="1"/>
  <c r="O50" i="6"/>
  <c r="F50" i="6" s="1"/>
  <c r="O51" i="6"/>
  <c r="O52" i="6"/>
  <c r="O53" i="6"/>
  <c r="F53" i="6" s="1"/>
  <c r="O54" i="6"/>
  <c r="F54" i="6" s="1"/>
  <c r="O55" i="6"/>
  <c r="F55" i="6" s="1"/>
  <c r="O56" i="6"/>
  <c r="O57" i="6"/>
  <c r="O58" i="6"/>
  <c r="O59" i="6"/>
  <c r="O60" i="6"/>
  <c r="F60" i="6" s="1"/>
  <c r="O61" i="6"/>
  <c r="F61" i="6" s="1"/>
  <c r="O62" i="6"/>
  <c r="F62" i="6" s="1"/>
  <c r="O63" i="6"/>
  <c r="O64" i="6"/>
  <c r="O65" i="6"/>
  <c r="F65" i="6" s="1"/>
  <c r="O66" i="6"/>
  <c r="F66" i="6" s="1"/>
  <c r="O67" i="6"/>
  <c r="F67" i="6" s="1"/>
  <c r="O68" i="6"/>
  <c r="O69" i="6"/>
  <c r="O70" i="6"/>
  <c r="O71" i="6"/>
  <c r="O72" i="6"/>
  <c r="F72" i="6" s="1"/>
  <c r="O3" i="6"/>
  <c r="F4" i="6"/>
  <c r="F8" i="6"/>
  <c r="F9" i="6"/>
  <c r="F10" i="6"/>
  <c r="F11" i="6"/>
  <c r="F15" i="6"/>
  <c r="F20" i="6"/>
  <c r="F21" i="6"/>
  <c r="F22" i="6"/>
  <c r="F23" i="6"/>
  <c r="F27" i="6"/>
  <c r="F28" i="6"/>
  <c r="F32" i="6"/>
  <c r="F33" i="6"/>
  <c r="F34" i="6"/>
  <c r="F35" i="6"/>
  <c r="F39" i="6"/>
  <c r="F40" i="6"/>
  <c r="F44" i="6"/>
  <c r="F45" i="6"/>
  <c r="F46" i="6"/>
  <c r="F47" i="6"/>
  <c r="F51" i="6"/>
  <c r="F52" i="6"/>
  <c r="F56" i="6"/>
  <c r="F57" i="6"/>
  <c r="F58" i="6"/>
  <c r="F59" i="6"/>
  <c r="F63" i="6"/>
  <c r="F64" i="6"/>
  <c r="F68" i="6"/>
  <c r="F69" i="6"/>
  <c r="F70" i="6"/>
  <c r="F71" i="6"/>
  <c r="O4" i="8"/>
  <c r="O5" i="8"/>
  <c r="O6" i="8"/>
  <c r="F6" i="8" s="1"/>
  <c r="O7" i="8"/>
  <c r="F7" i="8" s="1"/>
  <c r="O8" i="8"/>
  <c r="O9" i="8"/>
  <c r="O10" i="8"/>
  <c r="O11" i="8"/>
  <c r="F11" i="8" s="1"/>
  <c r="O12" i="8"/>
  <c r="O13" i="8"/>
  <c r="O14" i="8"/>
  <c r="F14" i="8" s="1"/>
  <c r="O15" i="8"/>
  <c r="F15" i="8" s="1"/>
  <c r="O16" i="8"/>
  <c r="O17" i="8"/>
  <c r="O18" i="8"/>
  <c r="F18" i="8" s="1"/>
  <c r="O19" i="8"/>
  <c r="F19" i="8" s="1"/>
  <c r="O20" i="8"/>
  <c r="O21" i="8"/>
  <c r="O22" i="8"/>
  <c r="O23" i="8"/>
  <c r="F23" i="8" s="1"/>
  <c r="O24" i="8"/>
  <c r="O25" i="8"/>
  <c r="O26" i="8"/>
  <c r="F26" i="8" s="1"/>
  <c r="O27" i="8"/>
  <c r="F27" i="8" s="1"/>
  <c r="O28" i="8"/>
  <c r="O29" i="8"/>
  <c r="O30" i="8"/>
  <c r="F30" i="8" s="1"/>
  <c r="O31" i="8"/>
  <c r="F31" i="8" s="1"/>
  <c r="O32" i="8"/>
  <c r="O33" i="8"/>
  <c r="O34" i="8"/>
  <c r="O35" i="8"/>
  <c r="F35" i="8" s="1"/>
  <c r="O36" i="8"/>
  <c r="O37" i="8"/>
  <c r="O38" i="8"/>
  <c r="F38" i="8" s="1"/>
  <c r="O39" i="8"/>
  <c r="F39" i="8" s="1"/>
  <c r="O40" i="8"/>
  <c r="O41" i="8"/>
  <c r="O42" i="8"/>
  <c r="F42" i="8" s="1"/>
  <c r="O43" i="8"/>
  <c r="F43" i="8" s="1"/>
  <c r="O44" i="8"/>
  <c r="O45" i="8"/>
  <c r="O46" i="8"/>
  <c r="O47" i="8"/>
  <c r="F47" i="8" s="1"/>
  <c r="O48" i="8"/>
  <c r="O49" i="8"/>
  <c r="O50" i="8"/>
  <c r="F50" i="8" s="1"/>
  <c r="O51" i="8"/>
  <c r="F51" i="8" s="1"/>
  <c r="O52" i="8"/>
  <c r="O53" i="8"/>
  <c r="O54" i="8"/>
  <c r="F54" i="8" s="1"/>
  <c r="O55" i="8"/>
  <c r="F55" i="8" s="1"/>
  <c r="O56" i="8"/>
  <c r="O57" i="8"/>
  <c r="O58" i="8"/>
  <c r="O59" i="8"/>
  <c r="F59" i="8" s="1"/>
  <c r="O60" i="8"/>
  <c r="O61" i="8"/>
  <c r="O62" i="8"/>
  <c r="F62" i="8" s="1"/>
  <c r="O63" i="8"/>
  <c r="F63" i="8" s="1"/>
  <c r="O64" i="8"/>
  <c r="O65" i="8"/>
  <c r="O66" i="8"/>
  <c r="F66" i="8" s="1"/>
  <c r="O67" i="8"/>
  <c r="F67" i="8" s="1"/>
  <c r="O68" i="8"/>
  <c r="O69" i="8"/>
  <c r="O70" i="8"/>
  <c r="O71" i="8"/>
  <c r="F71" i="8" s="1"/>
  <c r="O72" i="8"/>
  <c r="O3" i="8"/>
  <c r="F4" i="8"/>
  <c r="F5" i="8"/>
  <c r="F8" i="8"/>
  <c r="F9" i="8"/>
  <c r="F10" i="8"/>
  <c r="F12" i="8"/>
  <c r="F13" i="8"/>
  <c r="F16" i="8"/>
  <c r="F17" i="8"/>
  <c r="F20" i="8"/>
  <c r="F21" i="8"/>
  <c r="F22" i="8"/>
  <c r="F24" i="8"/>
  <c r="F25" i="8"/>
  <c r="F28" i="8"/>
  <c r="F29" i="8"/>
  <c r="F32" i="8"/>
  <c r="F33" i="8"/>
  <c r="F34" i="8"/>
  <c r="F36" i="8"/>
  <c r="F37" i="8"/>
  <c r="F40" i="8"/>
  <c r="F41" i="8"/>
  <c r="F44" i="8"/>
  <c r="F45" i="8"/>
  <c r="F46" i="8"/>
  <c r="F48" i="8"/>
  <c r="F49" i="8"/>
  <c r="F52" i="8"/>
  <c r="F53" i="8"/>
  <c r="F56" i="8"/>
  <c r="F57" i="8"/>
  <c r="F58" i="8"/>
  <c r="F60" i="8"/>
  <c r="F61" i="8"/>
  <c r="F64" i="8"/>
  <c r="F65" i="8"/>
  <c r="F68" i="8"/>
  <c r="F69" i="8"/>
  <c r="F70" i="8"/>
  <c r="F72" i="8"/>
  <c r="O4" i="7"/>
  <c r="O5" i="7"/>
  <c r="O6" i="7"/>
  <c r="O7" i="7"/>
  <c r="O8" i="7"/>
  <c r="O9" i="7"/>
  <c r="O10" i="7"/>
  <c r="O11" i="7"/>
  <c r="O12" i="7"/>
  <c r="O15" i="7"/>
  <c r="O16" i="7"/>
  <c r="O17" i="7"/>
  <c r="O18" i="7"/>
  <c r="O19" i="7"/>
  <c r="O20" i="7"/>
  <c r="O21" i="7"/>
  <c r="O22" i="7"/>
  <c r="O23" i="7"/>
  <c r="O26" i="7"/>
  <c r="F26" i="7" s="1"/>
  <c r="O27" i="7"/>
  <c r="O28" i="7"/>
  <c r="O29" i="7"/>
  <c r="O30" i="7"/>
  <c r="O31" i="7"/>
  <c r="O32" i="7"/>
  <c r="O33" i="7"/>
  <c r="O34" i="7"/>
  <c r="O35" i="7"/>
  <c r="O36" i="7"/>
  <c r="O37" i="7"/>
  <c r="F37" i="7" s="1"/>
  <c r="O38" i="7"/>
  <c r="F38" i="7" s="1"/>
  <c r="O39" i="7"/>
  <c r="O40" i="7"/>
  <c r="O41" i="7"/>
  <c r="O42" i="7"/>
  <c r="O43" i="7"/>
  <c r="O44" i="7"/>
  <c r="O45" i="7"/>
  <c r="O48" i="7"/>
  <c r="O49" i="7"/>
  <c r="F49" i="7" s="1"/>
  <c r="O50" i="7"/>
  <c r="F50" i="7" s="1"/>
  <c r="O51" i="7"/>
  <c r="O52" i="7"/>
  <c r="O53" i="7"/>
  <c r="O54" i="7"/>
  <c r="O55" i="7"/>
  <c r="O56" i="7"/>
  <c r="O57" i="7"/>
  <c r="O58" i="7"/>
  <c r="O59" i="7"/>
  <c r="O60" i="7"/>
  <c r="O61" i="7"/>
  <c r="F61" i="7" s="1"/>
  <c r="O62" i="7"/>
  <c r="F62" i="7" s="1"/>
  <c r="O63" i="7"/>
  <c r="O64" i="7"/>
  <c r="O65" i="7"/>
  <c r="O66" i="7"/>
  <c r="O67" i="7"/>
  <c r="O68" i="7"/>
  <c r="O69" i="7"/>
  <c r="O70" i="7"/>
  <c r="O71" i="7"/>
  <c r="O72" i="7"/>
  <c r="O3" i="7"/>
  <c r="F4" i="7"/>
  <c r="F5" i="7"/>
  <c r="F6" i="7"/>
  <c r="F7" i="7"/>
  <c r="F8" i="7"/>
  <c r="F9" i="7"/>
  <c r="F10" i="7"/>
  <c r="F11" i="7"/>
  <c r="F12" i="7"/>
  <c r="F15" i="7"/>
  <c r="F16" i="7"/>
  <c r="F17" i="7"/>
  <c r="F18" i="7"/>
  <c r="F19" i="7"/>
  <c r="F20" i="7"/>
  <c r="F21" i="7"/>
  <c r="F22" i="7"/>
  <c r="F23" i="7"/>
  <c r="F27" i="7"/>
  <c r="F28" i="7"/>
  <c r="F29" i="7"/>
  <c r="F30" i="7"/>
  <c r="F31" i="7"/>
  <c r="F32" i="7"/>
  <c r="F33" i="7"/>
  <c r="F34" i="7"/>
  <c r="F35" i="7"/>
  <c r="F36" i="7"/>
  <c r="F39" i="7"/>
  <c r="F40" i="7"/>
  <c r="F41" i="7"/>
  <c r="F42" i="7"/>
  <c r="F43" i="7"/>
  <c r="F44" i="7"/>
  <c r="F45" i="7"/>
  <c r="F48" i="7"/>
  <c r="F51" i="7"/>
  <c r="F52" i="7"/>
  <c r="F53" i="7"/>
  <c r="F54" i="7"/>
  <c r="F55" i="7"/>
  <c r="F56" i="7"/>
  <c r="F57" i="7"/>
  <c r="F58" i="7"/>
  <c r="F59" i="7"/>
  <c r="F60" i="7"/>
  <c r="F63" i="7"/>
  <c r="F64" i="7"/>
  <c r="F65" i="7"/>
  <c r="F66" i="7"/>
  <c r="F67" i="7"/>
  <c r="F68" i="7"/>
  <c r="F69" i="7"/>
  <c r="F70" i="7"/>
  <c r="F71" i="7"/>
  <c r="F72" i="7"/>
  <c r="F4" i="3"/>
  <c r="F5" i="3"/>
  <c r="F6" i="3"/>
  <c r="F7" i="3"/>
  <c r="F8" i="3"/>
  <c r="F9" i="3"/>
  <c r="F10" i="3"/>
  <c r="F11" i="3"/>
  <c r="F12" i="3"/>
  <c r="F13" i="3"/>
  <c r="F14" i="3"/>
  <c r="F15" i="3"/>
  <c r="F16" i="3"/>
  <c r="F17" i="3"/>
  <c r="F18" i="3"/>
  <c r="F19" i="3"/>
  <c r="F20" i="3"/>
  <c r="F21" i="3"/>
  <c r="F22" i="3"/>
  <c r="F23" i="3"/>
  <c r="F24" i="3"/>
  <c r="F25" i="3"/>
  <c r="F26" i="3"/>
  <c r="F27" i="3"/>
  <c r="F28" i="3"/>
  <c r="F29" i="3"/>
  <c r="F30" i="3"/>
  <c r="F31" i="3"/>
  <c r="F32" i="3"/>
  <c r="F33" i="3"/>
  <c r="F34" i="3"/>
  <c r="F35" i="3"/>
  <c r="F36" i="3"/>
  <c r="F37" i="3"/>
  <c r="F38" i="3"/>
  <c r="F39" i="3"/>
  <c r="F40" i="3"/>
  <c r="F41" i="3"/>
  <c r="F42" i="3"/>
  <c r="F43" i="3"/>
  <c r="F44" i="3"/>
  <c r="F45" i="3"/>
  <c r="F46" i="3"/>
  <c r="F47" i="3"/>
  <c r="F48" i="3"/>
  <c r="F49" i="3"/>
  <c r="F50" i="3"/>
  <c r="F51" i="3"/>
  <c r="F52" i="3"/>
  <c r="F53" i="3"/>
  <c r="F54" i="3"/>
  <c r="F55" i="3"/>
  <c r="F56" i="3"/>
  <c r="F57" i="3"/>
  <c r="F58" i="3"/>
  <c r="F59" i="3"/>
  <c r="F60" i="3"/>
  <c r="F61" i="3"/>
  <c r="F62" i="3"/>
  <c r="F63" i="3"/>
  <c r="F64" i="3"/>
  <c r="F65" i="3"/>
  <c r="F66" i="3"/>
  <c r="F67" i="3"/>
  <c r="F68" i="3"/>
  <c r="F69" i="3"/>
  <c r="F70" i="3"/>
  <c r="F71" i="3"/>
  <c r="F72" i="3"/>
  <c r="O4" i="3"/>
  <c r="O5" i="3"/>
  <c r="O6" i="3"/>
  <c r="O7" i="3"/>
  <c r="O8" i="3"/>
  <c r="O9" i="3"/>
  <c r="O10" i="3"/>
  <c r="O11" i="3"/>
  <c r="O12" i="3"/>
  <c r="O13" i="3"/>
  <c r="O14" i="3"/>
  <c r="O15" i="3"/>
  <c r="O16" i="3"/>
  <c r="O17" i="3"/>
  <c r="O18" i="3"/>
  <c r="O19" i="3"/>
  <c r="O20" i="3"/>
  <c r="O21" i="3"/>
  <c r="O22" i="3"/>
  <c r="O23" i="3"/>
  <c r="O24" i="3"/>
  <c r="O25" i="3"/>
  <c r="O26" i="3"/>
  <c r="O27" i="3"/>
  <c r="O28" i="3"/>
  <c r="O29" i="3"/>
  <c r="O30" i="3"/>
  <c r="O31" i="3"/>
  <c r="O32" i="3"/>
  <c r="O33" i="3"/>
  <c r="O34" i="3"/>
  <c r="O35" i="3"/>
  <c r="O36" i="3"/>
  <c r="O37" i="3"/>
  <c r="O38" i="3"/>
  <c r="O39" i="3"/>
  <c r="O40" i="3"/>
  <c r="O41" i="3"/>
  <c r="O42" i="3"/>
  <c r="O43" i="3"/>
  <c r="O44" i="3"/>
  <c r="O45" i="3"/>
  <c r="O46" i="3"/>
  <c r="O47" i="3"/>
  <c r="O48" i="3"/>
  <c r="O49" i="3"/>
  <c r="O50" i="3"/>
  <c r="O51" i="3"/>
  <c r="O52" i="3"/>
  <c r="O53" i="3"/>
  <c r="O54" i="3"/>
  <c r="O55" i="3"/>
  <c r="O56" i="3"/>
  <c r="O57" i="3"/>
  <c r="O58" i="3"/>
  <c r="O59" i="3"/>
  <c r="O60" i="3"/>
  <c r="O61" i="3"/>
  <c r="O62" i="3"/>
  <c r="O63" i="3"/>
  <c r="O64" i="3"/>
  <c r="O65" i="3"/>
  <c r="O66" i="3"/>
  <c r="O67" i="3"/>
  <c r="O68" i="3"/>
  <c r="O69" i="3"/>
  <c r="O70" i="3"/>
  <c r="O71" i="3"/>
  <c r="O72" i="3"/>
  <c r="F4" i="5"/>
  <c r="F5" i="5"/>
  <c r="F6" i="5"/>
  <c r="F7" i="5"/>
  <c r="F8" i="5"/>
  <c r="F9" i="5"/>
  <c r="F10" i="5"/>
  <c r="F11" i="5"/>
  <c r="F12" i="5"/>
  <c r="F13" i="5"/>
  <c r="F14" i="5"/>
  <c r="F15" i="5"/>
  <c r="F16" i="5"/>
  <c r="F17" i="5"/>
  <c r="F18" i="5"/>
  <c r="F19" i="5"/>
  <c r="F20" i="5"/>
  <c r="F21" i="5"/>
  <c r="F22" i="5"/>
  <c r="F23" i="5"/>
  <c r="F24" i="5"/>
  <c r="F25" i="5"/>
  <c r="F26" i="5"/>
  <c r="F27" i="5"/>
  <c r="F28" i="5"/>
  <c r="F29" i="5"/>
  <c r="F30" i="5"/>
  <c r="F31" i="5"/>
  <c r="F32" i="5"/>
  <c r="F33" i="5"/>
  <c r="F34" i="5"/>
  <c r="F35" i="5"/>
  <c r="F36" i="5"/>
  <c r="F37" i="5"/>
  <c r="F38" i="5"/>
  <c r="F39" i="5"/>
  <c r="F40" i="5"/>
  <c r="F41" i="5"/>
  <c r="F42" i="5"/>
  <c r="F43" i="5"/>
  <c r="F44" i="5"/>
  <c r="F45" i="5"/>
  <c r="F46" i="5"/>
  <c r="F47" i="5"/>
  <c r="F48" i="5"/>
  <c r="F49" i="5"/>
  <c r="F50" i="5"/>
  <c r="F51" i="5"/>
  <c r="F52" i="5"/>
  <c r="F53" i="5"/>
  <c r="F54" i="5"/>
  <c r="F55" i="5"/>
  <c r="F56" i="5"/>
  <c r="F57" i="5"/>
  <c r="F58" i="5"/>
  <c r="F59" i="5"/>
  <c r="F60" i="5"/>
  <c r="F61" i="5"/>
  <c r="F62" i="5"/>
  <c r="F63" i="5"/>
  <c r="F64" i="5"/>
  <c r="F65" i="5"/>
  <c r="F66" i="5"/>
  <c r="F67" i="5"/>
  <c r="F68" i="5"/>
  <c r="F69" i="5"/>
  <c r="F70" i="5"/>
  <c r="F71" i="5"/>
  <c r="F72" i="5"/>
  <c r="O40" i="5"/>
  <c r="O41" i="5"/>
  <c r="O42" i="5"/>
  <c r="O43" i="5"/>
  <c r="O44" i="5"/>
  <c r="O45" i="5"/>
  <c r="O46" i="5"/>
  <c r="O47" i="5"/>
  <c r="O48" i="5"/>
  <c r="O49" i="5"/>
  <c r="O50" i="5"/>
  <c r="O51" i="5"/>
  <c r="O52" i="5"/>
  <c r="O53" i="5"/>
  <c r="O54" i="5"/>
  <c r="O55" i="5"/>
  <c r="O56" i="5"/>
  <c r="O57" i="5"/>
  <c r="O58" i="5"/>
  <c r="O59" i="5"/>
  <c r="O60" i="5"/>
  <c r="O61" i="5"/>
  <c r="O62" i="5"/>
  <c r="O63" i="5"/>
  <c r="O64" i="5"/>
  <c r="O65" i="5"/>
  <c r="O66" i="5"/>
  <c r="O67" i="5"/>
  <c r="O68" i="5"/>
  <c r="O69" i="5"/>
  <c r="O70" i="5"/>
  <c r="O71" i="5"/>
  <c r="O72" i="5"/>
  <c r="O4" i="5"/>
  <c r="O5" i="5"/>
  <c r="O6" i="5"/>
  <c r="O7" i="5"/>
  <c r="O8" i="5"/>
  <c r="O9" i="5"/>
  <c r="O10" i="5"/>
  <c r="O11" i="5"/>
  <c r="O12" i="5"/>
  <c r="O13" i="5"/>
  <c r="O14" i="5"/>
  <c r="O15" i="5"/>
  <c r="O16" i="5"/>
  <c r="O17" i="5"/>
  <c r="O18" i="5"/>
  <c r="O19" i="5"/>
  <c r="O20" i="5"/>
  <c r="O21" i="5"/>
  <c r="O22" i="5"/>
  <c r="O23" i="5"/>
  <c r="O24" i="5"/>
  <c r="O25" i="5"/>
  <c r="O26" i="5"/>
  <c r="O27" i="5"/>
  <c r="O28" i="5"/>
  <c r="O29" i="5"/>
  <c r="O30" i="5"/>
  <c r="O31" i="5"/>
  <c r="O32" i="5"/>
  <c r="O33" i="5"/>
  <c r="O34" i="5"/>
  <c r="O35" i="5"/>
  <c r="O36" i="5"/>
  <c r="O37" i="5"/>
  <c r="O38" i="5"/>
  <c r="O39" i="5"/>
  <c r="O3" i="5"/>
  <c r="O4" i="2"/>
  <c r="O5" i="2"/>
  <c r="O6" i="2"/>
  <c r="O7" i="2"/>
  <c r="O8" i="2"/>
  <c r="O10" i="2"/>
  <c r="O11" i="2"/>
  <c r="O12" i="2"/>
  <c r="O13" i="2"/>
  <c r="O14" i="2"/>
  <c r="O15" i="2"/>
  <c r="O16" i="2"/>
  <c r="O17" i="2"/>
  <c r="O18" i="2"/>
  <c r="O19" i="2"/>
  <c r="O20" i="2"/>
  <c r="O21" i="2"/>
  <c r="O22" i="2"/>
  <c r="O23" i="2"/>
  <c r="O24" i="2"/>
  <c r="O26" i="2"/>
  <c r="O28" i="2"/>
  <c r="O29" i="2"/>
  <c r="O30" i="2"/>
  <c r="O31" i="2"/>
  <c r="O32" i="2"/>
  <c r="O33" i="2"/>
  <c r="O56" i="2"/>
  <c r="O57" i="2"/>
  <c r="O58" i="2"/>
  <c r="O59" i="2"/>
  <c r="O60" i="2"/>
  <c r="O61" i="2"/>
  <c r="O62" i="2"/>
  <c r="O63" i="2"/>
  <c r="O64" i="2"/>
  <c r="O65" i="2"/>
  <c r="O66" i="2"/>
  <c r="O67" i="2"/>
  <c r="O68" i="2"/>
  <c r="O69" i="2"/>
  <c r="O70" i="2"/>
  <c r="O71" i="2"/>
  <c r="O72" i="2"/>
  <c r="A28" i="4"/>
  <c r="B29" i="4"/>
  <c r="C29" i="4"/>
  <c r="E29" i="4"/>
  <c r="I29" i="4"/>
  <c r="J29" i="4"/>
  <c r="K29" i="4"/>
  <c r="L29" i="4"/>
  <c r="M29" i="4"/>
  <c r="N29" i="4"/>
  <c r="B30" i="4"/>
  <c r="C30" i="4"/>
  <c r="E30" i="4"/>
  <c r="I30" i="4"/>
  <c r="J30" i="4"/>
  <c r="K30" i="4"/>
  <c r="L30" i="4"/>
  <c r="M30" i="4"/>
  <c r="N30" i="4"/>
  <c r="B31" i="4"/>
  <c r="C31" i="4"/>
  <c r="E31" i="4"/>
  <c r="I31" i="4"/>
  <c r="J31" i="4"/>
  <c r="K31" i="4"/>
  <c r="L31" i="4"/>
  <c r="M31" i="4"/>
  <c r="N31" i="4"/>
  <c r="B28" i="4"/>
  <c r="C28" i="4"/>
  <c r="E28" i="4"/>
  <c r="I28" i="4"/>
  <c r="J28" i="4"/>
  <c r="K28" i="4"/>
  <c r="L28" i="4"/>
  <c r="M28" i="4"/>
  <c r="N28" i="4"/>
  <c r="B26" i="4"/>
  <c r="C26" i="4"/>
  <c r="E26" i="4"/>
  <c r="O26" i="4" s="1"/>
  <c r="F26" i="4" s="1"/>
  <c r="I26" i="4"/>
  <c r="J26" i="4"/>
  <c r="K26" i="4"/>
  <c r="L26" i="4"/>
  <c r="M26" i="4"/>
  <c r="N26" i="4"/>
  <c r="B27" i="4"/>
  <c r="C27" i="4"/>
  <c r="E27" i="4"/>
  <c r="I27" i="4"/>
  <c r="J27" i="4"/>
  <c r="K27" i="4"/>
  <c r="L27" i="4"/>
  <c r="M27" i="4"/>
  <c r="N27" i="4"/>
  <c r="B24" i="4"/>
  <c r="C24" i="4"/>
  <c r="E24" i="4"/>
  <c r="I24" i="4"/>
  <c r="J24" i="4"/>
  <c r="K24" i="4"/>
  <c r="L24" i="4"/>
  <c r="M24" i="4"/>
  <c r="N24" i="4"/>
  <c r="B25" i="4"/>
  <c r="C25" i="4"/>
  <c r="E25" i="4"/>
  <c r="I25" i="4"/>
  <c r="J25" i="4"/>
  <c r="K25" i="4"/>
  <c r="L25" i="4"/>
  <c r="M25" i="4"/>
  <c r="N25" i="4"/>
  <c r="O27" i="4" l="1"/>
  <c r="F27" i="4" s="1"/>
  <c r="O30" i="4"/>
  <c r="F30" i="4" s="1"/>
  <c r="O24" i="4"/>
  <c r="F24" i="4" s="1"/>
  <c r="O31" i="4"/>
  <c r="F31" i="4" s="1"/>
  <c r="O28" i="4"/>
  <c r="F28" i="4" s="1"/>
  <c r="O25" i="4"/>
  <c r="F25" i="4" s="1"/>
  <c r="O29" i="4"/>
  <c r="F29" i="4" s="1"/>
  <c r="B46" i="7"/>
  <c r="C46" i="7"/>
  <c r="E46" i="7"/>
  <c r="I46" i="7"/>
  <c r="J46" i="7"/>
  <c r="K46" i="7"/>
  <c r="L46" i="7"/>
  <c r="M46" i="7"/>
  <c r="N46" i="7"/>
  <c r="B47" i="7"/>
  <c r="C47" i="7"/>
  <c r="E47" i="7"/>
  <c r="I47" i="7"/>
  <c r="J47" i="7"/>
  <c r="K47" i="7"/>
  <c r="L47" i="7"/>
  <c r="M47" i="7"/>
  <c r="N47" i="7"/>
  <c r="B13" i="7"/>
  <c r="C13" i="7"/>
  <c r="E13" i="7"/>
  <c r="I13" i="7"/>
  <c r="J13" i="7"/>
  <c r="K13" i="7"/>
  <c r="L13" i="7"/>
  <c r="M13" i="7"/>
  <c r="N13" i="7"/>
  <c r="B14" i="7"/>
  <c r="C14" i="7"/>
  <c r="E14" i="7"/>
  <c r="O14" i="7" s="1"/>
  <c r="F14" i="7" s="1"/>
  <c r="I14" i="7"/>
  <c r="J14" i="7"/>
  <c r="K14" i="7"/>
  <c r="L14" i="7"/>
  <c r="M14" i="7"/>
  <c r="N14" i="7"/>
  <c r="B24" i="7"/>
  <c r="C24" i="7"/>
  <c r="E24" i="7"/>
  <c r="I24" i="7"/>
  <c r="J24" i="7"/>
  <c r="K24" i="7"/>
  <c r="L24" i="7"/>
  <c r="M24" i="7"/>
  <c r="N24" i="7"/>
  <c r="B25" i="7"/>
  <c r="C25" i="7"/>
  <c r="E25" i="7"/>
  <c r="I25" i="7"/>
  <c r="J25" i="7"/>
  <c r="K25" i="7"/>
  <c r="L25" i="7"/>
  <c r="M25" i="7"/>
  <c r="N25" i="7"/>
  <c r="O24" i="7" l="1"/>
  <c r="F24" i="7" s="1"/>
  <c r="O25" i="7"/>
  <c r="F25" i="7" s="1"/>
  <c r="O46" i="7"/>
  <c r="F46" i="7" s="1"/>
  <c r="O47" i="7"/>
  <c r="F47" i="7" s="1"/>
  <c r="O13" i="7"/>
  <c r="F13" i="7" s="1"/>
  <c r="F63" i="2"/>
  <c r="G63" i="2" a="1"/>
  <c r="G63" i="2" s="1"/>
  <c r="H63" i="2" s="1"/>
  <c r="G27" i="6" a="1"/>
  <c r="G27" i="6" s="1"/>
  <c r="H27" i="6" s="1"/>
  <c r="G26" i="6" a="1"/>
  <c r="G26" i="6" s="1"/>
  <c r="H26" i="6" s="1"/>
  <c r="G25" i="6" a="1"/>
  <c r="G25" i="6" s="1"/>
  <c r="H25" i="6" s="1"/>
  <c r="G24" i="6" a="1"/>
  <c r="G24" i="6" s="1"/>
  <c r="H24" i="6" s="1"/>
  <c r="G23" i="6"/>
  <c r="H23" i="6" s="1"/>
  <c r="G23" i="6" a="1"/>
  <c r="G22" i="6"/>
  <c r="H22" i="6" s="1"/>
  <c r="G22" i="6" a="1"/>
  <c r="G21" i="6" a="1"/>
  <c r="G21" i="6" s="1"/>
  <c r="H21" i="6" s="1"/>
  <c r="G20" i="6" a="1"/>
  <c r="G20" i="6" s="1"/>
  <c r="H20" i="6" s="1"/>
  <c r="G19" i="6"/>
  <c r="H19" i="6" s="1"/>
  <c r="G19" i="6" a="1"/>
  <c r="G18" i="6" a="1"/>
  <c r="G18" i="6" s="1"/>
  <c r="H18" i="6" s="1"/>
  <c r="G17" i="6" a="1"/>
  <c r="G17" i="6" s="1"/>
  <c r="A17" i="6"/>
  <c r="O17" i="6" s="1"/>
  <c r="F17" i="6" s="1"/>
  <c r="G16" i="6"/>
  <c r="H16" i="6" s="1"/>
  <c r="G16" i="6" a="1"/>
  <c r="G15" i="6" a="1"/>
  <c r="G15" i="6" s="1"/>
  <c r="H15" i="6" s="1"/>
  <c r="G14" i="6" a="1"/>
  <c r="G14" i="6" s="1"/>
  <c r="H14" i="6" s="1"/>
  <c r="G13" i="6" a="1"/>
  <c r="G13" i="6" s="1"/>
  <c r="H13" i="6" s="1"/>
  <c r="G12" i="6" a="1"/>
  <c r="G12" i="6" s="1"/>
  <c r="H12" i="6" s="1"/>
  <c r="H11" i="6"/>
  <c r="G11" i="6"/>
  <c r="G11" i="6" a="1"/>
  <c r="G10" i="6" a="1"/>
  <c r="G10" i="6" s="1"/>
  <c r="H10" i="6" s="1"/>
  <c r="G8" i="6" a="1"/>
  <c r="G8" i="6" s="1"/>
  <c r="H8" i="6" s="1"/>
  <c r="G7" i="6" a="1"/>
  <c r="G7" i="6" s="1"/>
  <c r="H7" i="6" s="1"/>
  <c r="G6" i="6" a="1"/>
  <c r="G6" i="6" s="1"/>
  <c r="H6" i="6" s="1"/>
  <c r="G5" i="6" a="1"/>
  <c r="G5" i="6" s="1"/>
  <c r="H5" i="6" s="1"/>
  <c r="G4" i="6" a="1"/>
  <c r="G4" i="6" s="1"/>
  <c r="H4" i="6" s="1"/>
  <c r="F3" i="6"/>
  <c r="G3" i="6"/>
  <c r="H3" i="6" s="1"/>
  <c r="G3" i="6" a="1"/>
  <c r="G33" i="8" a="1"/>
  <c r="G33" i="8" s="1"/>
  <c r="H33" i="8" s="1"/>
  <c r="G32" i="8" a="1"/>
  <c r="G32" i="8" s="1"/>
  <c r="H32" i="8" s="1"/>
  <c r="G31" i="8" a="1"/>
  <c r="G31" i="8" s="1"/>
  <c r="H31" i="8" s="1"/>
  <c r="G15" i="8" a="1"/>
  <c r="G15" i="8" s="1"/>
  <c r="H15" i="8" s="1"/>
  <c r="G7" i="3" a="1"/>
  <c r="G7" i="3" s="1"/>
  <c r="H7" i="3" s="1"/>
  <c r="A9" i="2"/>
  <c r="G60" i="5" a="1"/>
  <c r="G60" i="5" s="1"/>
  <c r="H60" i="5" s="1"/>
  <c r="G61" i="5" a="1"/>
  <c r="G61" i="5" s="1"/>
  <c r="H61" i="5" s="1"/>
  <c r="C7" i="10"/>
  <c r="G41" i="5" a="1"/>
  <c r="G41" i="5" s="1"/>
  <c r="H41" i="5" s="1"/>
  <c r="G7" i="2" a="1"/>
  <c r="G7" i="2" s="1"/>
  <c r="G30" i="4" s="1"/>
  <c r="G9" i="2" a="1"/>
  <c r="G9" i="2" s="1"/>
  <c r="G28" i="4" s="1"/>
  <c r="F3" i="9"/>
  <c r="B44" i="10"/>
  <c r="B45" i="10"/>
  <c r="B46" i="10"/>
  <c r="B47" i="10"/>
  <c r="B43" i="10"/>
  <c r="H17" i="6" l="1"/>
  <c r="O9" i="2"/>
  <c r="F9" i="2" s="1"/>
  <c r="H9" i="2"/>
  <c r="H28" i="4" s="1"/>
  <c r="D44" i="10"/>
  <c r="D45" i="10"/>
  <c r="D46" i="10"/>
  <c r="D47" i="10"/>
  <c r="D43" i="10"/>
  <c r="C51" i="10"/>
  <c r="D33" i="10"/>
  <c r="D34" i="10"/>
  <c r="D35" i="10"/>
  <c r="D36" i="10"/>
  <c r="D32" i="10"/>
  <c r="G3" i="3" l="1" a="1"/>
  <c r="G3" i="3" s="1"/>
  <c r="H3" i="3" s="1"/>
  <c r="O3" i="3"/>
  <c r="F3" i="3" s="1"/>
  <c r="G4" i="3" a="1"/>
  <c r="G4" i="3" s="1"/>
  <c r="H4" i="3" s="1"/>
  <c r="G5" i="3" a="1"/>
  <c r="G5" i="3" s="1"/>
  <c r="H5" i="3" s="1"/>
  <c r="G6" i="3" a="1"/>
  <c r="G6" i="3" s="1"/>
  <c r="H6" i="3" s="1"/>
  <c r="G8" i="3" a="1"/>
  <c r="G8" i="3" s="1"/>
  <c r="H8" i="3" s="1"/>
  <c r="G9" i="3" a="1"/>
  <c r="G9" i="3" s="1"/>
  <c r="H9" i="3" s="1"/>
  <c r="G10" i="3" a="1"/>
  <c r="G10" i="3" s="1"/>
  <c r="H10" i="3" s="1"/>
  <c r="G11" i="3" a="1"/>
  <c r="G11" i="3" s="1"/>
  <c r="H11" i="3" s="1"/>
  <c r="G12" i="3" a="1"/>
  <c r="G12" i="3" s="1"/>
  <c r="H12" i="3" s="1"/>
  <c r="G13" i="3" a="1"/>
  <c r="G13" i="3" s="1"/>
  <c r="H13" i="3" s="1"/>
  <c r="G14" i="3" a="1"/>
  <c r="G14" i="3" s="1"/>
  <c r="H14" i="3" s="1"/>
  <c r="G15" i="3" a="1"/>
  <c r="G15" i="3" s="1"/>
  <c r="H15" i="3" s="1"/>
  <c r="G16" i="3" a="1"/>
  <c r="G16" i="3" s="1"/>
  <c r="H16" i="3" s="1"/>
  <c r="G17" i="3" a="1"/>
  <c r="G17" i="3" s="1"/>
  <c r="H17" i="3" s="1"/>
  <c r="G18" i="3" a="1"/>
  <c r="G18" i="3" s="1"/>
  <c r="H18" i="3" s="1"/>
  <c r="G19" i="3" a="1"/>
  <c r="G19" i="3" s="1"/>
  <c r="H19" i="3" s="1"/>
  <c r="G20" i="3" a="1"/>
  <c r="G20" i="3" s="1"/>
  <c r="H20" i="3" s="1"/>
  <c r="G21" i="3" a="1"/>
  <c r="G21" i="3" s="1"/>
  <c r="H21" i="3" s="1"/>
  <c r="G22" i="3" a="1"/>
  <c r="G22" i="3" s="1"/>
  <c r="H22" i="3" s="1"/>
  <c r="G23" i="3" a="1"/>
  <c r="G23" i="3" s="1"/>
  <c r="H23" i="3" s="1"/>
  <c r="G24" i="3" a="1"/>
  <c r="G24" i="3" s="1"/>
  <c r="H24" i="3" s="1"/>
  <c r="G25" i="3" a="1"/>
  <c r="G25" i="3" s="1"/>
  <c r="H25" i="3" s="1"/>
  <c r="G26" i="3" a="1"/>
  <c r="G26" i="3" s="1"/>
  <c r="H26" i="3" s="1"/>
  <c r="G27" i="3" a="1"/>
  <c r="G27" i="3" s="1"/>
  <c r="H27" i="3" s="1"/>
  <c r="G28" i="3" a="1"/>
  <c r="G28" i="3" s="1"/>
  <c r="H28" i="3" s="1"/>
  <c r="G29" i="3" a="1"/>
  <c r="G29" i="3" s="1"/>
  <c r="H29" i="3" s="1"/>
  <c r="G30" i="3" a="1"/>
  <c r="G30" i="3" s="1"/>
  <c r="H30" i="3" s="1"/>
  <c r="G31" i="3" a="1"/>
  <c r="G31" i="3" s="1"/>
  <c r="H31" i="3" s="1"/>
  <c r="G32" i="3" a="1"/>
  <c r="G32" i="3" s="1"/>
  <c r="H32" i="3" s="1"/>
  <c r="G33" i="3" a="1"/>
  <c r="G33" i="3" s="1"/>
  <c r="H33" i="3" s="1"/>
  <c r="G34" i="3" a="1"/>
  <c r="G34" i="3" s="1"/>
  <c r="H34" i="3" s="1"/>
  <c r="G35" i="3" a="1"/>
  <c r="G35" i="3" s="1"/>
  <c r="H35" i="3" s="1"/>
  <c r="G36" i="3" a="1"/>
  <c r="G36" i="3" s="1"/>
  <c r="H36" i="3" s="1"/>
  <c r="G37" i="3" a="1"/>
  <c r="G37" i="3" s="1"/>
  <c r="H37" i="3" s="1"/>
  <c r="G38" i="3" a="1"/>
  <c r="G38" i="3" s="1"/>
  <c r="H38" i="3" s="1"/>
  <c r="G39" i="3" a="1"/>
  <c r="G39" i="3" s="1"/>
  <c r="H39" i="3" s="1"/>
  <c r="G40" i="3" a="1"/>
  <c r="G40" i="3" s="1"/>
  <c r="H40" i="3" s="1"/>
  <c r="G41" i="3" a="1"/>
  <c r="G41" i="3" s="1"/>
  <c r="H41" i="3" s="1"/>
  <c r="G42" i="3" a="1"/>
  <c r="G42" i="3" s="1"/>
  <c r="H42" i="3" s="1"/>
  <c r="G43" i="3" a="1"/>
  <c r="G43" i="3" s="1"/>
  <c r="H43" i="3" s="1"/>
  <c r="G44" i="3" a="1"/>
  <c r="G44" i="3" s="1"/>
  <c r="H44" i="3" s="1"/>
  <c r="G45" i="3" a="1"/>
  <c r="G45" i="3" s="1"/>
  <c r="H45" i="3" s="1"/>
  <c r="G46" i="3" a="1"/>
  <c r="G46" i="3" s="1"/>
  <c r="H46" i="3" s="1"/>
  <c r="G47" i="3" a="1"/>
  <c r="G47" i="3" s="1"/>
  <c r="H47" i="3" s="1"/>
  <c r="G48" i="3" a="1"/>
  <c r="G48" i="3" s="1"/>
  <c r="H48" i="3" s="1"/>
  <c r="G49" i="3" a="1"/>
  <c r="G49" i="3" s="1"/>
  <c r="H49" i="3" s="1"/>
  <c r="G50" i="3" a="1"/>
  <c r="G50" i="3" s="1"/>
  <c r="H50" i="3" s="1"/>
  <c r="G51" i="3" a="1"/>
  <c r="G51" i="3" s="1"/>
  <c r="H51" i="3" s="1"/>
  <c r="G52" i="3" a="1"/>
  <c r="G52" i="3" s="1"/>
  <c r="H52" i="3" s="1"/>
  <c r="G53" i="3" a="1"/>
  <c r="G53" i="3" s="1"/>
  <c r="H53" i="3" s="1"/>
  <c r="G54" i="3" a="1"/>
  <c r="G54" i="3" s="1"/>
  <c r="H54" i="3" s="1"/>
  <c r="G55" i="3" a="1"/>
  <c r="G55" i="3" s="1"/>
  <c r="H55" i="3" s="1"/>
  <c r="G56" i="3" a="1"/>
  <c r="G56" i="3" s="1"/>
  <c r="H56" i="3" s="1"/>
  <c r="G57" i="3" a="1"/>
  <c r="G57" i="3" s="1"/>
  <c r="H57" i="3" s="1"/>
  <c r="G58" i="3" a="1"/>
  <c r="G58" i="3" s="1"/>
  <c r="H58" i="3" s="1"/>
  <c r="G59" i="3" a="1"/>
  <c r="G59" i="3" s="1"/>
  <c r="H59" i="3" s="1"/>
  <c r="G60" i="3" a="1"/>
  <c r="G60" i="3" s="1"/>
  <c r="H60" i="3" s="1"/>
  <c r="G61" i="3" a="1"/>
  <c r="G61" i="3" s="1"/>
  <c r="H61" i="3" s="1"/>
  <c r="G62" i="3" a="1"/>
  <c r="G62" i="3" s="1"/>
  <c r="H62" i="3" s="1"/>
  <c r="G63" i="3" a="1"/>
  <c r="G63" i="3" s="1"/>
  <c r="H63" i="3" s="1"/>
  <c r="G64" i="3" a="1"/>
  <c r="G64" i="3" s="1"/>
  <c r="H64" i="3" s="1"/>
  <c r="G65" i="3" a="1"/>
  <c r="G65" i="3" s="1"/>
  <c r="H65" i="3" s="1"/>
  <c r="G66" i="3" a="1"/>
  <c r="G66" i="3" s="1"/>
  <c r="H66" i="3" s="1"/>
  <c r="G67" i="3" a="1"/>
  <c r="G67" i="3" s="1"/>
  <c r="H67" i="3" s="1"/>
  <c r="G68" i="3" a="1"/>
  <c r="G68" i="3" s="1"/>
  <c r="H68" i="3" s="1"/>
  <c r="G69" i="3" a="1"/>
  <c r="G69" i="3" s="1"/>
  <c r="H69" i="3" s="1"/>
  <c r="G70" i="3" a="1"/>
  <c r="G70" i="3" s="1"/>
  <c r="H70" i="3" s="1"/>
  <c r="G71" i="3" a="1"/>
  <c r="G71" i="3" s="1"/>
  <c r="H71" i="3" s="1"/>
  <c r="G72" i="3" a="1"/>
  <c r="G72" i="3" s="1"/>
  <c r="H72" i="3" s="1"/>
  <c r="C5" i="10"/>
  <c r="C3" i="10"/>
  <c r="C4" i="10"/>
  <c r="F3" i="4"/>
  <c r="F3" i="8"/>
  <c r="F3" i="7"/>
  <c r="F3" i="5"/>
  <c r="F4" i="2"/>
  <c r="F5" i="2"/>
  <c r="F6" i="2"/>
  <c r="F12" i="2"/>
  <c r="F13" i="2"/>
  <c r="F14" i="2"/>
  <c r="F15" i="2"/>
  <c r="F16" i="2"/>
  <c r="F17" i="2"/>
  <c r="F18" i="2"/>
  <c r="F19" i="2"/>
  <c r="F20" i="2"/>
  <c r="F21" i="2"/>
  <c r="F22" i="2"/>
  <c r="F23" i="2"/>
  <c r="F24" i="2"/>
  <c r="F26" i="2"/>
  <c r="F28" i="2"/>
  <c r="F29" i="2"/>
  <c r="F30" i="2"/>
  <c r="F31" i="2"/>
  <c r="F32" i="2"/>
  <c r="F11" i="2"/>
  <c r="F33" i="2"/>
  <c r="F10" i="2"/>
  <c r="F7" i="2"/>
  <c r="F8" i="2"/>
  <c r="F56" i="2"/>
  <c r="F57" i="2"/>
  <c r="F58" i="2"/>
  <c r="F59" i="2"/>
  <c r="F60" i="2"/>
  <c r="F61" i="2"/>
  <c r="F62" i="2"/>
  <c r="F64" i="2"/>
  <c r="F65" i="2"/>
  <c r="F66" i="2"/>
  <c r="F67" i="2"/>
  <c r="F68" i="2"/>
  <c r="F69" i="2"/>
  <c r="F70" i="2"/>
  <c r="F71" i="2"/>
  <c r="F72" i="2"/>
  <c r="O3" i="2"/>
  <c r="F3" i="2" s="1"/>
  <c r="F73" i="5" l="1"/>
  <c r="F73" i="3"/>
  <c r="F73" i="7"/>
  <c r="F73" i="8"/>
  <c r="F73" i="6"/>
  <c r="F73" i="4"/>
  <c r="F73" i="9"/>
  <c r="O73" i="3"/>
  <c r="F13" i="1" s="1"/>
  <c r="H73" i="3"/>
  <c r="O73" i="9"/>
  <c r="F18" i="1" s="1"/>
  <c r="O73" i="6"/>
  <c r="F16" i="1" s="1"/>
  <c r="O73" i="8"/>
  <c r="F15" i="1" s="1"/>
  <c r="O73" i="7"/>
  <c r="F14" i="1" s="1"/>
  <c r="O73" i="4"/>
  <c r="F17" i="1" s="1"/>
  <c r="O73" i="5"/>
  <c r="F12" i="1" s="1"/>
  <c r="O73" i="2"/>
  <c r="F11" i="1" s="1"/>
  <c r="G72" i="9" a="1"/>
  <c r="G72" i="9" s="1"/>
  <c r="H72" i="9" s="1"/>
  <c r="G71" i="9" a="1"/>
  <c r="G71" i="9" s="1"/>
  <c r="H71" i="9" s="1"/>
  <c r="G70" i="9" a="1"/>
  <c r="G70" i="9" s="1"/>
  <c r="H70" i="9" s="1"/>
  <c r="G69" i="9" a="1"/>
  <c r="G69" i="9" s="1"/>
  <c r="H69" i="9" s="1"/>
  <c r="G68" i="9" a="1"/>
  <c r="G68" i="9" s="1"/>
  <c r="H68" i="9" s="1"/>
  <c r="G67" i="9" a="1"/>
  <c r="G67" i="9" s="1"/>
  <c r="H67" i="9" s="1"/>
  <c r="G66" i="9" a="1"/>
  <c r="G66" i="9" s="1"/>
  <c r="H66" i="9" s="1"/>
  <c r="G65" i="9" a="1"/>
  <c r="G65" i="9" s="1"/>
  <c r="H65" i="9" s="1"/>
  <c r="G64" i="9" a="1"/>
  <c r="G64" i="9" s="1"/>
  <c r="H64" i="9" s="1"/>
  <c r="G63" i="9" a="1"/>
  <c r="G63" i="9" s="1"/>
  <c r="H63" i="9" s="1"/>
  <c r="G62" i="9" a="1"/>
  <c r="G62" i="9" s="1"/>
  <c r="H62" i="9" s="1"/>
  <c r="G61" i="9" a="1"/>
  <c r="G61" i="9" s="1"/>
  <c r="H61" i="9" s="1"/>
  <c r="G60" i="9" a="1"/>
  <c r="G60" i="9" s="1"/>
  <c r="H60" i="9" s="1"/>
  <c r="G59" i="9" a="1"/>
  <c r="G59" i="9" s="1"/>
  <c r="H59" i="9" s="1"/>
  <c r="G58" i="9" a="1"/>
  <c r="G58" i="9" s="1"/>
  <c r="H58" i="9" s="1"/>
  <c r="G57" i="9" a="1"/>
  <c r="G57" i="9" s="1"/>
  <c r="H57" i="9" s="1"/>
  <c r="G56" i="9" a="1"/>
  <c r="G56" i="9" s="1"/>
  <c r="H56" i="9" s="1"/>
  <c r="G55" i="9" a="1"/>
  <c r="G55" i="9" s="1"/>
  <c r="H55" i="9" s="1"/>
  <c r="G54" i="9" a="1"/>
  <c r="G54" i="9" s="1"/>
  <c r="H54" i="9" s="1"/>
  <c r="G53" i="9" a="1"/>
  <c r="G53" i="9" s="1"/>
  <c r="H53" i="9" s="1"/>
  <c r="G52" i="9" a="1"/>
  <c r="G52" i="9" s="1"/>
  <c r="H52" i="9" s="1"/>
  <c r="G51" i="9" a="1"/>
  <c r="G51" i="9" s="1"/>
  <c r="H51" i="9" s="1"/>
  <c r="G50" i="9" a="1"/>
  <c r="G50" i="9" s="1"/>
  <c r="H50" i="9" s="1"/>
  <c r="G49" i="9" a="1"/>
  <c r="G49" i="9" s="1"/>
  <c r="H49" i="9" s="1"/>
  <c r="G48" i="9" a="1"/>
  <c r="G48" i="9" s="1"/>
  <c r="H48" i="9" s="1"/>
  <c r="G47" i="9" a="1"/>
  <c r="G47" i="9" s="1"/>
  <c r="H47" i="9" s="1"/>
  <c r="G46" i="9" a="1"/>
  <c r="G46" i="9" s="1"/>
  <c r="H46" i="9" s="1"/>
  <c r="G45" i="9" a="1"/>
  <c r="G45" i="9" s="1"/>
  <c r="H45" i="9" s="1"/>
  <c r="G44" i="9" a="1"/>
  <c r="G44" i="9" s="1"/>
  <c r="H44" i="9" s="1"/>
  <c r="G43" i="9" a="1"/>
  <c r="G43" i="9" s="1"/>
  <c r="H43" i="9" s="1"/>
  <c r="G42" i="9" a="1"/>
  <c r="G42" i="9" s="1"/>
  <c r="H42" i="9" s="1"/>
  <c r="G41" i="9" a="1"/>
  <c r="G41" i="9" s="1"/>
  <c r="H41" i="9" s="1"/>
  <c r="G40" i="9" a="1"/>
  <c r="G40" i="9" s="1"/>
  <c r="H40" i="9" s="1"/>
  <c r="G39" i="9" a="1"/>
  <c r="G39" i="9" s="1"/>
  <c r="H39" i="9" s="1"/>
  <c r="G38" i="9" a="1"/>
  <c r="G38" i="9" s="1"/>
  <c r="H38" i="9" s="1"/>
  <c r="G37" i="9" a="1"/>
  <c r="G37" i="9" s="1"/>
  <c r="H37" i="9" s="1"/>
  <c r="G36" i="9" a="1"/>
  <c r="G36" i="9" s="1"/>
  <c r="H36" i="9" s="1"/>
  <c r="G35" i="9" a="1"/>
  <c r="G35" i="9" s="1"/>
  <c r="H35" i="9" s="1"/>
  <c r="G34" i="9" a="1"/>
  <c r="G34" i="9" s="1"/>
  <c r="H34" i="9" s="1"/>
  <c r="G33" i="9" a="1"/>
  <c r="G33" i="9" s="1"/>
  <c r="H33" i="9" s="1"/>
  <c r="G32" i="9" a="1"/>
  <c r="G32" i="9" s="1"/>
  <c r="H32" i="9" s="1"/>
  <c r="G31" i="9" a="1"/>
  <c r="G31" i="9" s="1"/>
  <c r="H31" i="9" s="1"/>
  <c r="G30" i="9" a="1"/>
  <c r="G30" i="9" s="1"/>
  <c r="H30" i="9" s="1"/>
  <c r="G29" i="9" a="1"/>
  <c r="G29" i="9" s="1"/>
  <c r="H29" i="9" s="1"/>
  <c r="G28" i="9" a="1"/>
  <c r="G28" i="9" s="1"/>
  <c r="H28" i="9" s="1"/>
  <c r="G27" i="9" a="1"/>
  <c r="G27" i="9" s="1"/>
  <c r="H27" i="9" s="1"/>
  <c r="G26" i="9" a="1"/>
  <c r="G26" i="9" s="1"/>
  <c r="H26" i="9" s="1"/>
  <c r="G25" i="9" a="1"/>
  <c r="G25" i="9" s="1"/>
  <c r="H25" i="9" s="1"/>
  <c r="G24" i="9" a="1"/>
  <c r="G24" i="9" s="1"/>
  <c r="H24" i="9" s="1"/>
  <c r="G23" i="9" a="1"/>
  <c r="G23" i="9" s="1"/>
  <c r="H23" i="9" s="1"/>
  <c r="G22" i="9" a="1"/>
  <c r="G22" i="9" s="1"/>
  <c r="H22" i="9" s="1"/>
  <c r="G21" i="9" a="1"/>
  <c r="G21" i="9" s="1"/>
  <c r="H21" i="9" s="1"/>
  <c r="G20" i="9" a="1"/>
  <c r="G20" i="9" s="1"/>
  <c r="H20" i="9" s="1"/>
  <c r="G19" i="9" a="1"/>
  <c r="G19" i="9" s="1"/>
  <c r="H19" i="9" s="1"/>
  <c r="G18" i="9" a="1"/>
  <c r="G18" i="9" s="1"/>
  <c r="H18" i="9" s="1"/>
  <c r="G17" i="9" a="1"/>
  <c r="G17" i="9" s="1"/>
  <c r="H17" i="9" s="1"/>
  <c r="G16" i="9" a="1"/>
  <c r="G16" i="9" s="1"/>
  <c r="H16" i="9" s="1"/>
  <c r="G15" i="9" a="1"/>
  <c r="G15" i="9" s="1"/>
  <c r="H15" i="9" s="1"/>
  <c r="G14" i="9" a="1"/>
  <c r="G14" i="9" s="1"/>
  <c r="H14" i="9" s="1"/>
  <c r="G13" i="9" a="1"/>
  <c r="G13" i="9" s="1"/>
  <c r="H13" i="9" s="1"/>
  <c r="G12" i="9" a="1"/>
  <c r="G12" i="9" s="1"/>
  <c r="H12" i="9" s="1"/>
  <c r="G11" i="9" a="1"/>
  <c r="G11" i="9" s="1"/>
  <c r="H11" i="9" s="1"/>
  <c r="G10" i="9" a="1"/>
  <c r="G10" i="9" s="1"/>
  <c r="H10" i="9" s="1"/>
  <c r="G9" i="9" a="1"/>
  <c r="G9" i="9" s="1"/>
  <c r="H9" i="9" s="1"/>
  <c r="G8" i="9" a="1"/>
  <c r="G8" i="9" s="1"/>
  <c r="H8" i="9" s="1"/>
  <c r="G7" i="9" a="1"/>
  <c r="G7" i="9" s="1"/>
  <c r="H7" i="9" s="1"/>
  <c r="G6" i="9" a="1"/>
  <c r="G6" i="9" s="1"/>
  <c r="H6" i="9" s="1"/>
  <c r="G5" i="9" a="1"/>
  <c r="G5" i="9" s="1"/>
  <c r="H5" i="9" s="1"/>
  <c r="G4" i="9" a="1"/>
  <c r="G4" i="9" s="1"/>
  <c r="H4" i="9" s="1"/>
  <c r="G3" i="9" a="1"/>
  <c r="G3" i="9" s="1"/>
  <c r="H3" i="9" s="1"/>
  <c r="G72" i="4" a="1"/>
  <c r="G72" i="4" s="1"/>
  <c r="H72" i="4" s="1"/>
  <c r="G71" i="4" a="1"/>
  <c r="G71" i="4" s="1"/>
  <c r="H71" i="4" s="1"/>
  <c r="G70" i="4" a="1"/>
  <c r="G70" i="4" s="1"/>
  <c r="H70" i="4" s="1"/>
  <c r="G68" i="4" a="1"/>
  <c r="G68" i="4" s="1"/>
  <c r="H68" i="4" s="1"/>
  <c r="G67" i="4" a="1"/>
  <c r="G67" i="4" s="1"/>
  <c r="H67" i="4" s="1"/>
  <c r="G66" i="4" a="1"/>
  <c r="G66" i="4" s="1"/>
  <c r="H66" i="4" s="1"/>
  <c r="G65" i="4" a="1"/>
  <c r="G65" i="4" s="1"/>
  <c r="H65" i="4" s="1"/>
  <c r="G64" i="4" a="1"/>
  <c r="G64" i="4" s="1"/>
  <c r="H64" i="4" s="1"/>
  <c r="G63" i="4" a="1"/>
  <c r="G63" i="4" s="1"/>
  <c r="H63" i="4" s="1"/>
  <c r="G62" i="4" a="1"/>
  <c r="G62" i="4" s="1"/>
  <c r="H62" i="4" s="1"/>
  <c r="G61" i="4" a="1"/>
  <c r="G61" i="4" s="1"/>
  <c r="H61" i="4" s="1"/>
  <c r="G60" i="4" a="1"/>
  <c r="G60" i="4" s="1"/>
  <c r="H60" i="4" s="1"/>
  <c r="G59" i="4" a="1"/>
  <c r="G59" i="4" s="1"/>
  <c r="H59" i="4" s="1"/>
  <c r="G58" i="4" a="1"/>
  <c r="G58" i="4" s="1"/>
  <c r="H58" i="4" s="1"/>
  <c r="G57" i="4" a="1"/>
  <c r="G57" i="4" s="1"/>
  <c r="H57" i="4" s="1"/>
  <c r="G56" i="4" a="1"/>
  <c r="G56" i="4" s="1"/>
  <c r="H56" i="4" s="1"/>
  <c r="G55" i="4" a="1"/>
  <c r="G55" i="4" s="1"/>
  <c r="H55" i="4" s="1"/>
  <c r="G54" i="4" a="1"/>
  <c r="G54" i="4" s="1"/>
  <c r="H54" i="4" s="1"/>
  <c r="G53" i="4" a="1"/>
  <c r="G53" i="4" s="1"/>
  <c r="H53" i="4" s="1"/>
  <c r="G52" i="4" a="1"/>
  <c r="G52" i="4" s="1"/>
  <c r="H52" i="4" s="1"/>
  <c r="G51" i="4" a="1"/>
  <c r="G51" i="4" s="1"/>
  <c r="H51" i="4" s="1"/>
  <c r="G50" i="4" a="1"/>
  <c r="G50" i="4" s="1"/>
  <c r="H50" i="4" s="1"/>
  <c r="G49" i="4" a="1"/>
  <c r="G49" i="4" s="1"/>
  <c r="H49" i="4" s="1"/>
  <c r="G48" i="4" a="1"/>
  <c r="G48" i="4" s="1"/>
  <c r="H48" i="4" s="1"/>
  <c r="G47" i="4" a="1"/>
  <c r="G47" i="4" s="1"/>
  <c r="H47" i="4" s="1"/>
  <c r="G46" i="4" a="1"/>
  <c r="G46" i="4" s="1"/>
  <c r="H46" i="4" s="1"/>
  <c r="G45" i="4" a="1"/>
  <c r="G45" i="4" s="1"/>
  <c r="H45" i="4" s="1"/>
  <c r="G44" i="4" a="1"/>
  <c r="G44" i="4" s="1"/>
  <c r="H44" i="4" s="1"/>
  <c r="G43" i="4" a="1"/>
  <c r="G43" i="4" s="1"/>
  <c r="H43" i="4" s="1"/>
  <c r="G42" i="4" a="1"/>
  <c r="G42" i="4" s="1"/>
  <c r="H42" i="4" s="1"/>
  <c r="G41" i="4" a="1"/>
  <c r="G41" i="4" s="1"/>
  <c r="H41" i="4" s="1"/>
  <c r="G40" i="4" a="1"/>
  <c r="G40" i="4" s="1"/>
  <c r="H40" i="4" s="1"/>
  <c r="G39" i="4" a="1"/>
  <c r="G39" i="4" s="1"/>
  <c r="H39" i="4" s="1"/>
  <c r="G38" i="4" a="1"/>
  <c r="G38" i="4" s="1"/>
  <c r="H38" i="4" s="1"/>
  <c r="G37" i="4" a="1"/>
  <c r="G37" i="4" s="1"/>
  <c r="H37" i="4" s="1"/>
  <c r="G36" i="4" a="1"/>
  <c r="G36" i="4" s="1"/>
  <c r="H36" i="4" s="1"/>
  <c r="G35" i="4" a="1"/>
  <c r="G35" i="4" s="1"/>
  <c r="H35" i="4" s="1"/>
  <c r="G34" i="4" a="1"/>
  <c r="G34" i="4" s="1"/>
  <c r="H34" i="4" s="1"/>
  <c r="G33" i="4" a="1"/>
  <c r="G33" i="4" s="1"/>
  <c r="H33" i="4" s="1"/>
  <c r="G32" i="4" a="1"/>
  <c r="G32" i="4" s="1"/>
  <c r="H32" i="4" s="1"/>
  <c r="G23" i="4" a="1"/>
  <c r="G23" i="4" s="1"/>
  <c r="H23" i="4" s="1"/>
  <c r="G22" i="4" a="1"/>
  <c r="G22" i="4" s="1"/>
  <c r="H22" i="4" s="1"/>
  <c r="G21" i="4" a="1"/>
  <c r="G21" i="4" s="1"/>
  <c r="H21" i="4" s="1"/>
  <c r="G20" i="4" a="1"/>
  <c r="G20" i="4" s="1"/>
  <c r="H20" i="4" s="1"/>
  <c r="G19" i="4" a="1"/>
  <c r="G19" i="4" s="1"/>
  <c r="H19" i="4" s="1"/>
  <c r="G18" i="4" a="1"/>
  <c r="G18" i="4" s="1"/>
  <c r="H18" i="4" s="1"/>
  <c r="G17" i="4" a="1"/>
  <c r="G17" i="4" s="1"/>
  <c r="H17" i="4" s="1"/>
  <c r="G16" i="4" a="1"/>
  <c r="G16" i="4" s="1"/>
  <c r="H16" i="4" s="1"/>
  <c r="G15" i="4" a="1"/>
  <c r="G15" i="4" s="1"/>
  <c r="H15" i="4" s="1"/>
  <c r="G14" i="4" a="1"/>
  <c r="G14" i="4" s="1"/>
  <c r="H14" i="4" s="1"/>
  <c r="G13" i="4" a="1"/>
  <c r="G13" i="4" s="1"/>
  <c r="H13" i="4" s="1"/>
  <c r="G12" i="4" a="1"/>
  <c r="G12" i="4" s="1"/>
  <c r="H12" i="4" s="1"/>
  <c r="G11" i="4" a="1"/>
  <c r="G11" i="4" s="1"/>
  <c r="H11" i="4" s="1"/>
  <c r="G10" i="4" a="1"/>
  <c r="G10" i="4" s="1"/>
  <c r="H10" i="4" s="1"/>
  <c r="G9" i="4" a="1"/>
  <c r="G9" i="4" s="1"/>
  <c r="H9" i="4" s="1"/>
  <c r="G8" i="4" a="1"/>
  <c r="G8" i="4" s="1"/>
  <c r="H8" i="4" s="1"/>
  <c r="G7" i="4" a="1"/>
  <c r="G7" i="4" s="1"/>
  <c r="H7" i="4" s="1"/>
  <c r="G6" i="4" a="1"/>
  <c r="G6" i="4" s="1"/>
  <c r="H6" i="4" s="1"/>
  <c r="G5" i="4" a="1"/>
  <c r="G5" i="4" s="1"/>
  <c r="H5" i="4" s="1"/>
  <c r="G4" i="4" a="1"/>
  <c r="G4" i="4" s="1"/>
  <c r="H4" i="4" s="1"/>
  <c r="G3" i="4" a="1"/>
  <c r="G3" i="4" s="1"/>
  <c r="H3" i="4" s="1"/>
  <c r="G72" i="6" a="1"/>
  <c r="G72" i="6" s="1"/>
  <c r="H72" i="6" s="1"/>
  <c r="G71" i="6" a="1"/>
  <c r="G71" i="6" s="1"/>
  <c r="H71" i="6" s="1"/>
  <c r="G70" i="6" a="1"/>
  <c r="G70" i="6" s="1"/>
  <c r="H70" i="6" s="1"/>
  <c r="G69" i="6" a="1"/>
  <c r="G69" i="6" s="1"/>
  <c r="H69" i="6" s="1"/>
  <c r="G68" i="6" a="1"/>
  <c r="G68" i="6" s="1"/>
  <c r="H68" i="6" s="1"/>
  <c r="G67" i="6" a="1"/>
  <c r="G67" i="6" s="1"/>
  <c r="H67" i="6" s="1"/>
  <c r="G66" i="6" a="1"/>
  <c r="G66" i="6" s="1"/>
  <c r="H66" i="6" s="1"/>
  <c r="G65" i="6" a="1"/>
  <c r="G65" i="6" s="1"/>
  <c r="H65" i="6" s="1"/>
  <c r="G64" i="6" a="1"/>
  <c r="G64" i="6" s="1"/>
  <c r="H64" i="6" s="1"/>
  <c r="G63" i="6" a="1"/>
  <c r="G63" i="6" s="1"/>
  <c r="H63" i="6" s="1"/>
  <c r="G62" i="6" a="1"/>
  <c r="G62" i="6" s="1"/>
  <c r="H62" i="6" s="1"/>
  <c r="G61" i="6" a="1"/>
  <c r="G61" i="6" s="1"/>
  <c r="H61" i="6" s="1"/>
  <c r="G60" i="6" a="1"/>
  <c r="G60" i="6" s="1"/>
  <c r="H60" i="6" s="1"/>
  <c r="G59" i="6" a="1"/>
  <c r="G59" i="6" s="1"/>
  <c r="H59" i="6" s="1"/>
  <c r="G58" i="6" a="1"/>
  <c r="G58" i="6" s="1"/>
  <c r="H58" i="6" s="1"/>
  <c r="G57" i="6" a="1"/>
  <c r="G57" i="6" s="1"/>
  <c r="H57" i="6" s="1"/>
  <c r="G56" i="6" a="1"/>
  <c r="G56" i="6" s="1"/>
  <c r="H56" i="6" s="1"/>
  <c r="G55" i="6" a="1"/>
  <c r="G55" i="6" s="1"/>
  <c r="H55" i="6" s="1"/>
  <c r="G54" i="6" a="1"/>
  <c r="G54" i="6" s="1"/>
  <c r="H54" i="6" s="1"/>
  <c r="G53" i="6" a="1"/>
  <c r="G53" i="6" s="1"/>
  <c r="H53" i="6" s="1"/>
  <c r="G52" i="6" a="1"/>
  <c r="G52" i="6" s="1"/>
  <c r="H52" i="6" s="1"/>
  <c r="G51" i="6" a="1"/>
  <c r="G51" i="6" s="1"/>
  <c r="H51" i="6" s="1"/>
  <c r="G50" i="6" a="1"/>
  <c r="G50" i="6" s="1"/>
  <c r="H50" i="6" s="1"/>
  <c r="G49" i="6" a="1"/>
  <c r="G49" i="6" s="1"/>
  <c r="H49" i="6" s="1"/>
  <c r="G48" i="6" a="1"/>
  <c r="G48" i="6" s="1"/>
  <c r="H48" i="6" s="1"/>
  <c r="G47" i="6" a="1"/>
  <c r="G47" i="6" s="1"/>
  <c r="H47" i="6" s="1"/>
  <c r="G46" i="6" a="1"/>
  <c r="G46" i="6" s="1"/>
  <c r="H46" i="6" s="1"/>
  <c r="G45" i="6" a="1"/>
  <c r="G45" i="6" s="1"/>
  <c r="H45" i="6" s="1"/>
  <c r="G44" i="6" a="1"/>
  <c r="G44" i="6" s="1"/>
  <c r="H44" i="6" s="1"/>
  <c r="G43" i="6" a="1"/>
  <c r="G43" i="6" s="1"/>
  <c r="H43" i="6" s="1"/>
  <c r="G42" i="6" a="1"/>
  <c r="G42" i="6" s="1"/>
  <c r="H42" i="6" s="1"/>
  <c r="G41" i="6" a="1"/>
  <c r="G41" i="6" s="1"/>
  <c r="H41" i="6" s="1"/>
  <c r="G40" i="6" a="1"/>
  <c r="G40" i="6" s="1"/>
  <c r="H40" i="6" s="1"/>
  <c r="G39" i="6" a="1"/>
  <c r="G39" i="6" s="1"/>
  <c r="H39" i="6" s="1"/>
  <c r="G38" i="6" a="1"/>
  <c r="G38" i="6" s="1"/>
  <c r="H38" i="6" s="1"/>
  <c r="G37" i="6" a="1"/>
  <c r="G37" i="6" s="1"/>
  <c r="H37" i="6" s="1"/>
  <c r="G36" i="6" a="1"/>
  <c r="G36" i="6" s="1"/>
  <c r="H36" i="6" s="1"/>
  <c r="G35" i="6" a="1"/>
  <c r="G35" i="6" s="1"/>
  <c r="H35" i="6" s="1"/>
  <c r="G34" i="6" a="1"/>
  <c r="G34" i="6" s="1"/>
  <c r="H34" i="6" s="1"/>
  <c r="G33" i="6" a="1"/>
  <c r="G33" i="6" s="1"/>
  <c r="H33" i="6" s="1"/>
  <c r="G32" i="6" a="1"/>
  <c r="G32" i="6" s="1"/>
  <c r="H32" i="6" s="1"/>
  <c r="G31" i="6" a="1"/>
  <c r="G31" i="6" s="1"/>
  <c r="H31" i="6" s="1"/>
  <c r="G30" i="6" a="1"/>
  <c r="G30" i="6" s="1"/>
  <c r="H30" i="6" s="1"/>
  <c r="G29" i="6" a="1"/>
  <c r="G29" i="6" s="1"/>
  <c r="H29" i="6" s="1"/>
  <c r="G28" i="6" a="1"/>
  <c r="G28" i="6" s="1"/>
  <c r="H28" i="6" s="1"/>
  <c r="G9" i="6" a="1"/>
  <c r="G9" i="6" s="1"/>
  <c r="H9" i="6" s="1"/>
  <c r="G72" i="8" a="1"/>
  <c r="G72" i="8" s="1"/>
  <c r="H72" i="8" s="1"/>
  <c r="G71" i="8" a="1"/>
  <c r="G71" i="8" s="1"/>
  <c r="H71" i="8" s="1"/>
  <c r="G70" i="8" a="1"/>
  <c r="G70" i="8" s="1"/>
  <c r="H70" i="8" s="1"/>
  <c r="G69" i="8" a="1"/>
  <c r="G69" i="8" s="1"/>
  <c r="H69" i="8" s="1"/>
  <c r="G68" i="8" a="1"/>
  <c r="G68" i="8" s="1"/>
  <c r="H68" i="8" s="1"/>
  <c r="G67" i="8" a="1"/>
  <c r="G67" i="8" s="1"/>
  <c r="H67" i="8" s="1"/>
  <c r="G66" i="8" a="1"/>
  <c r="G66" i="8" s="1"/>
  <c r="H66" i="8" s="1"/>
  <c r="G65" i="8" a="1"/>
  <c r="G65" i="8" s="1"/>
  <c r="H65" i="8" s="1"/>
  <c r="G64" i="8" a="1"/>
  <c r="G64" i="8" s="1"/>
  <c r="H64" i="8" s="1"/>
  <c r="G63" i="8" a="1"/>
  <c r="G63" i="8" s="1"/>
  <c r="H63" i="8" s="1"/>
  <c r="G62" i="8" a="1"/>
  <c r="G62" i="8" s="1"/>
  <c r="H62" i="8" s="1"/>
  <c r="G61" i="8" a="1"/>
  <c r="G61" i="8" s="1"/>
  <c r="H61" i="8" s="1"/>
  <c r="G60" i="8" a="1"/>
  <c r="G60" i="8" s="1"/>
  <c r="H60" i="8" s="1"/>
  <c r="G59" i="8" a="1"/>
  <c r="G59" i="8" s="1"/>
  <c r="H59" i="8" s="1"/>
  <c r="G58" i="8" a="1"/>
  <c r="G58" i="8" s="1"/>
  <c r="H58" i="8" s="1"/>
  <c r="G57" i="8" a="1"/>
  <c r="G57" i="8" s="1"/>
  <c r="H57" i="8" s="1"/>
  <c r="G56" i="8" a="1"/>
  <c r="G56" i="8" s="1"/>
  <c r="H56" i="8" s="1"/>
  <c r="G55" i="8" a="1"/>
  <c r="G55" i="8" s="1"/>
  <c r="H55" i="8" s="1"/>
  <c r="G54" i="8" a="1"/>
  <c r="G54" i="8" s="1"/>
  <c r="H54" i="8" s="1"/>
  <c r="G53" i="8" a="1"/>
  <c r="G53" i="8" s="1"/>
  <c r="H53" i="8" s="1"/>
  <c r="G52" i="8" a="1"/>
  <c r="G52" i="8" s="1"/>
  <c r="H52" i="8" s="1"/>
  <c r="G51" i="8" a="1"/>
  <c r="G51" i="8" s="1"/>
  <c r="H51" i="8" s="1"/>
  <c r="G50" i="8" a="1"/>
  <c r="G50" i="8" s="1"/>
  <c r="H50" i="8" s="1"/>
  <c r="G49" i="8" a="1"/>
  <c r="G49" i="8" s="1"/>
  <c r="H49" i="8" s="1"/>
  <c r="G48" i="8" a="1"/>
  <c r="G48" i="8" s="1"/>
  <c r="H48" i="8" s="1"/>
  <c r="G47" i="8" a="1"/>
  <c r="G47" i="8" s="1"/>
  <c r="H47" i="8" s="1"/>
  <c r="G46" i="8" a="1"/>
  <c r="G46" i="8" s="1"/>
  <c r="H46" i="8" s="1"/>
  <c r="G45" i="8" a="1"/>
  <c r="G45" i="8" s="1"/>
  <c r="H45" i="8" s="1"/>
  <c r="G44" i="8" a="1"/>
  <c r="G44" i="8" s="1"/>
  <c r="H44" i="8" s="1"/>
  <c r="G43" i="8" a="1"/>
  <c r="G43" i="8" s="1"/>
  <c r="H43" i="8" s="1"/>
  <c r="G42" i="8" a="1"/>
  <c r="G42" i="8" s="1"/>
  <c r="H42" i="8" s="1"/>
  <c r="G41" i="8" a="1"/>
  <c r="G41" i="8" s="1"/>
  <c r="H41" i="8" s="1"/>
  <c r="G40" i="8" a="1"/>
  <c r="G40" i="8" s="1"/>
  <c r="H40" i="8" s="1"/>
  <c r="G39" i="8" a="1"/>
  <c r="G39" i="8" s="1"/>
  <c r="H39" i="8" s="1"/>
  <c r="G38" i="8" a="1"/>
  <c r="G38" i="8" s="1"/>
  <c r="H38" i="8" s="1"/>
  <c r="G37" i="8" a="1"/>
  <c r="G37" i="8" s="1"/>
  <c r="H37" i="8" s="1"/>
  <c r="G36" i="8" a="1"/>
  <c r="G36" i="8" s="1"/>
  <c r="H36" i="8" s="1"/>
  <c r="G35" i="8" a="1"/>
  <c r="G35" i="8" s="1"/>
  <c r="H35" i="8" s="1"/>
  <c r="G34" i="8" a="1"/>
  <c r="G34" i="8" s="1"/>
  <c r="H34" i="8" s="1"/>
  <c r="G13" i="8" a="1"/>
  <c r="G13" i="8" s="1"/>
  <c r="H13" i="8" s="1"/>
  <c r="G16" i="8" a="1"/>
  <c r="G16" i="8" s="1"/>
  <c r="H16" i="8" s="1"/>
  <c r="G28" i="8" a="1"/>
  <c r="G28" i="8" s="1"/>
  <c r="H28" i="8" s="1"/>
  <c r="G30" i="8" a="1"/>
  <c r="G30" i="8" s="1"/>
  <c r="H30" i="8" s="1"/>
  <c r="G29" i="8" a="1"/>
  <c r="G29" i="8" s="1"/>
  <c r="H29" i="8" s="1"/>
  <c r="G27" i="8" a="1"/>
  <c r="G27" i="8" s="1"/>
  <c r="H27" i="8" s="1"/>
  <c r="G26" i="8" a="1"/>
  <c r="G26" i="8" s="1"/>
  <c r="H26" i="8" s="1"/>
  <c r="G25" i="8" a="1"/>
  <c r="G25" i="8" s="1"/>
  <c r="H25" i="8" s="1"/>
  <c r="G24" i="8" a="1"/>
  <c r="G24" i="8" s="1"/>
  <c r="H24" i="8" s="1"/>
  <c r="G23" i="8" a="1"/>
  <c r="G23" i="8" s="1"/>
  <c r="H23" i="8" s="1"/>
  <c r="G22" i="8" a="1"/>
  <c r="G22" i="8" s="1"/>
  <c r="H22" i="8" s="1"/>
  <c r="G21" i="8" a="1"/>
  <c r="G21" i="8" s="1"/>
  <c r="H21" i="8" s="1"/>
  <c r="G20" i="8" a="1"/>
  <c r="G20" i="8" s="1"/>
  <c r="H20" i="8" s="1"/>
  <c r="G19" i="8" a="1"/>
  <c r="G19" i="8" s="1"/>
  <c r="H19" i="8" s="1"/>
  <c r="G18" i="8" a="1"/>
  <c r="G18" i="8" s="1"/>
  <c r="H18" i="8" s="1"/>
  <c r="G14" i="8" a="1"/>
  <c r="G14" i="8" s="1"/>
  <c r="H14" i="8" s="1"/>
  <c r="G12" i="8" a="1"/>
  <c r="G12" i="8" s="1"/>
  <c r="H12" i="8" s="1"/>
  <c r="G11" i="8" a="1"/>
  <c r="G11" i="8" s="1"/>
  <c r="H11" i="8" s="1"/>
  <c r="G5" i="8" a="1"/>
  <c r="G5" i="8" s="1"/>
  <c r="H5" i="8" s="1"/>
  <c r="G10" i="8" a="1"/>
  <c r="G10" i="8" s="1"/>
  <c r="H10" i="8" s="1"/>
  <c r="G9" i="8" a="1"/>
  <c r="G9" i="8" s="1"/>
  <c r="H9" i="8" s="1"/>
  <c r="G8" i="8" a="1"/>
  <c r="G8" i="8" s="1"/>
  <c r="H8" i="8" s="1"/>
  <c r="G7" i="8" a="1"/>
  <c r="G7" i="8" s="1"/>
  <c r="H7" i="8" s="1"/>
  <c r="G6" i="8" a="1"/>
  <c r="G6" i="8" s="1"/>
  <c r="H6" i="8" s="1"/>
  <c r="G17" i="8" a="1"/>
  <c r="G17" i="8" s="1"/>
  <c r="H17" i="8" s="1"/>
  <c r="G4" i="8" a="1"/>
  <c r="G4" i="8" s="1"/>
  <c r="H4" i="8" s="1"/>
  <c r="G3" i="8" a="1"/>
  <c r="G3" i="8" s="1"/>
  <c r="H3" i="8" s="1"/>
  <c r="G3" i="7" a="1"/>
  <c r="G3" i="7" s="1"/>
  <c r="H3" i="7" s="1"/>
  <c r="G4" i="5" a="1"/>
  <c r="G4" i="5" s="1"/>
  <c r="H4" i="5" s="1"/>
  <c r="G5" i="5" a="1"/>
  <c r="G5" i="5" s="1"/>
  <c r="H5" i="5" s="1"/>
  <c r="G6" i="5" a="1"/>
  <c r="G6" i="5" s="1"/>
  <c r="H6" i="5" s="1"/>
  <c r="G7" i="5" a="1"/>
  <c r="G7" i="5" s="1"/>
  <c r="H7" i="5" s="1"/>
  <c r="G8" i="5" a="1"/>
  <c r="G8" i="5" s="1"/>
  <c r="H8" i="5" s="1"/>
  <c r="G9" i="5" a="1"/>
  <c r="G9" i="5" s="1"/>
  <c r="H9" i="5" s="1"/>
  <c r="G10" i="5" a="1"/>
  <c r="G10" i="5" s="1"/>
  <c r="H10" i="5" s="1"/>
  <c r="G12" i="5" a="1"/>
  <c r="G12" i="5" s="1"/>
  <c r="H12" i="5" s="1"/>
  <c r="G13" i="5" a="1"/>
  <c r="G13" i="5" s="1"/>
  <c r="H13" i="5" s="1"/>
  <c r="G14" i="5" a="1"/>
  <c r="G14" i="5" s="1"/>
  <c r="H14" i="5" s="1"/>
  <c r="G15" i="5" a="1"/>
  <c r="G15" i="5" s="1"/>
  <c r="H15" i="5" s="1"/>
  <c r="G16" i="5" a="1"/>
  <c r="G16" i="5" s="1"/>
  <c r="H16" i="5" s="1"/>
  <c r="G18" i="5" a="1"/>
  <c r="G18" i="5" s="1"/>
  <c r="H18" i="5" s="1"/>
  <c r="G19" i="5" a="1"/>
  <c r="G19" i="5" s="1"/>
  <c r="H19" i="5" s="1"/>
  <c r="G20" i="5" a="1"/>
  <c r="G20" i="5" s="1"/>
  <c r="H20" i="5" s="1"/>
  <c r="G21" i="5" a="1"/>
  <c r="G21" i="5" s="1"/>
  <c r="H21" i="5" s="1"/>
  <c r="G22" i="5" a="1"/>
  <c r="G22" i="5" s="1"/>
  <c r="H22" i="5" s="1"/>
  <c r="G23" i="5" a="1"/>
  <c r="G23" i="5" s="1"/>
  <c r="H23" i="5" s="1"/>
  <c r="G24" i="5" a="1"/>
  <c r="G24" i="5" s="1"/>
  <c r="H24" i="5" s="1"/>
  <c r="G25" i="5" a="1"/>
  <c r="G25" i="5" s="1"/>
  <c r="H25" i="5" s="1"/>
  <c r="G26" i="5" a="1"/>
  <c r="G26" i="5" s="1"/>
  <c r="H26" i="5" s="1"/>
  <c r="G27" i="5" a="1"/>
  <c r="G27" i="5" s="1"/>
  <c r="H27" i="5" s="1"/>
  <c r="G28" i="5" a="1"/>
  <c r="G28" i="5" s="1"/>
  <c r="H28" i="5" s="1"/>
  <c r="G29" i="5" a="1"/>
  <c r="G29" i="5" s="1"/>
  <c r="H29" i="5" s="1"/>
  <c r="G30" i="5" a="1"/>
  <c r="G30" i="5" s="1"/>
  <c r="H30" i="5" s="1"/>
  <c r="G31" i="5" a="1"/>
  <c r="G31" i="5" s="1"/>
  <c r="H31" i="5" s="1"/>
  <c r="G32" i="5" a="1"/>
  <c r="G32" i="5" s="1"/>
  <c r="H32" i="5" s="1"/>
  <c r="G33" i="5" a="1"/>
  <c r="G33" i="5" s="1"/>
  <c r="H33" i="5" s="1"/>
  <c r="G34" i="5" a="1"/>
  <c r="G34" i="5" s="1"/>
  <c r="H34" i="5" s="1"/>
  <c r="G35" i="5" a="1"/>
  <c r="G35" i="5" s="1"/>
  <c r="H35" i="5" s="1"/>
  <c r="G36" i="5" a="1"/>
  <c r="G36" i="5" s="1"/>
  <c r="H36" i="5" s="1"/>
  <c r="G37" i="5" a="1"/>
  <c r="G37" i="5" s="1"/>
  <c r="H37" i="5" s="1"/>
  <c r="G38" i="5" a="1"/>
  <c r="G38" i="5" s="1"/>
  <c r="H38" i="5" s="1"/>
  <c r="G39" i="5" a="1"/>
  <c r="G39" i="5" s="1"/>
  <c r="H39" i="5" s="1"/>
  <c r="G40" i="5" a="1"/>
  <c r="G40" i="5" s="1"/>
  <c r="H40" i="5" s="1"/>
  <c r="G17" i="5" a="1"/>
  <c r="G17" i="5" s="1"/>
  <c r="H17" i="5" s="1"/>
  <c r="G11" i="5" a="1"/>
  <c r="G11" i="5" s="1"/>
  <c r="H11" i="5" s="1"/>
  <c r="G42" i="5" a="1"/>
  <c r="G42" i="5" s="1"/>
  <c r="H42" i="5" s="1"/>
  <c r="G43" i="5" a="1"/>
  <c r="G43" i="5" s="1"/>
  <c r="H43" i="5" s="1"/>
  <c r="G44" i="5" a="1"/>
  <c r="G44" i="5" s="1"/>
  <c r="H44" i="5" s="1"/>
  <c r="G45" i="5" a="1"/>
  <c r="G45" i="5" s="1"/>
  <c r="H45" i="5" s="1"/>
  <c r="G46" i="5" a="1"/>
  <c r="G46" i="5" s="1"/>
  <c r="H46" i="5" s="1"/>
  <c r="G47" i="5" a="1"/>
  <c r="G47" i="5" s="1"/>
  <c r="H47" i="5" s="1"/>
  <c r="G48" i="5" a="1"/>
  <c r="G48" i="5" s="1"/>
  <c r="H48" i="5" s="1"/>
  <c r="G49" i="5" a="1"/>
  <c r="G49" i="5" s="1"/>
  <c r="H49" i="5" s="1"/>
  <c r="G50" i="5" a="1"/>
  <c r="G50" i="5" s="1"/>
  <c r="H50" i="5" s="1"/>
  <c r="G51" i="5" a="1"/>
  <c r="G51" i="5" s="1"/>
  <c r="H51" i="5" s="1"/>
  <c r="G52" i="5" a="1"/>
  <c r="G52" i="5" s="1"/>
  <c r="H52" i="5" s="1"/>
  <c r="G53" i="5" a="1"/>
  <c r="G53" i="5" s="1"/>
  <c r="H53" i="5" s="1"/>
  <c r="G54" i="5" a="1"/>
  <c r="G54" i="5" s="1"/>
  <c r="H54" i="5" s="1"/>
  <c r="G55" i="5" a="1"/>
  <c r="G55" i="5" s="1"/>
  <c r="H55" i="5" s="1"/>
  <c r="G56" i="5" a="1"/>
  <c r="G56" i="5" s="1"/>
  <c r="H56" i="5" s="1"/>
  <c r="G57" i="5" a="1"/>
  <c r="G57" i="5" s="1"/>
  <c r="H57" i="5" s="1"/>
  <c r="G58" i="5" a="1"/>
  <c r="G58" i="5" s="1"/>
  <c r="H58" i="5" s="1"/>
  <c r="G59" i="5" a="1"/>
  <c r="G59" i="5" s="1"/>
  <c r="H59" i="5" s="1"/>
  <c r="G62" i="5" a="1"/>
  <c r="G62" i="5" s="1"/>
  <c r="H62" i="5" s="1"/>
  <c r="G63" i="5" a="1"/>
  <c r="G63" i="5" s="1"/>
  <c r="H63" i="5" s="1"/>
  <c r="G64" i="5" a="1"/>
  <c r="G64" i="5" s="1"/>
  <c r="H64" i="5" s="1"/>
  <c r="G65" i="5" a="1"/>
  <c r="G65" i="5" s="1"/>
  <c r="H65" i="5" s="1"/>
  <c r="G66" i="5" a="1"/>
  <c r="G66" i="5" s="1"/>
  <c r="H66" i="5" s="1"/>
  <c r="G67" i="5" a="1"/>
  <c r="G67" i="5" s="1"/>
  <c r="H67" i="5" s="1"/>
  <c r="G68" i="5" a="1"/>
  <c r="G68" i="5" s="1"/>
  <c r="H68" i="5" s="1"/>
  <c r="G69" i="5" a="1"/>
  <c r="G69" i="5" s="1"/>
  <c r="H69" i="5" s="1"/>
  <c r="G70" i="5" a="1"/>
  <c r="G70" i="5" s="1"/>
  <c r="H70" i="5" s="1"/>
  <c r="G71" i="5" a="1"/>
  <c r="G71" i="5" s="1"/>
  <c r="H71" i="5" s="1"/>
  <c r="G72" i="5" a="1"/>
  <c r="G72" i="5" s="1"/>
  <c r="H72" i="5" s="1"/>
  <c r="G3" i="5" a="1"/>
  <c r="G3" i="5" s="1"/>
  <c r="H3" i="5" s="1"/>
  <c r="G4" i="2" a="1"/>
  <c r="G4" i="2" s="1"/>
  <c r="G26" i="4" s="1"/>
  <c r="G5" i="2" a="1"/>
  <c r="G5" i="2" s="1"/>
  <c r="G27" i="4" s="1"/>
  <c r="G6" i="2" a="1"/>
  <c r="G6" i="2" s="1"/>
  <c r="G29" i="4" s="1"/>
  <c r="G12" i="2" a="1"/>
  <c r="G12" i="2" s="1"/>
  <c r="G13" i="2" a="1"/>
  <c r="G13" i="2" s="1"/>
  <c r="G14" i="2" a="1"/>
  <c r="G14" i="2" s="1"/>
  <c r="G15" i="2" a="1"/>
  <c r="G15" i="2" s="1"/>
  <c r="G16" i="2" a="1"/>
  <c r="G16" i="2" s="1"/>
  <c r="G17" i="2" a="1"/>
  <c r="G17" i="2" s="1"/>
  <c r="G18" i="2" a="1"/>
  <c r="G18" i="2" s="1"/>
  <c r="G19" i="2" a="1"/>
  <c r="G19" i="2" s="1"/>
  <c r="G20" i="2" a="1"/>
  <c r="G20" i="2" s="1"/>
  <c r="G21" i="2" a="1"/>
  <c r="G21" i="2" s="1"/>
  <c r="G22" i="2" a="1"/>
  <c r="G22" i="2" s="1"/>
  <c r="G23" i="2" a="1"/>
  <c r="G23" i="2" s="1"/>
  <c r="G24" i="2" a="1"/>
  <c r="G24" i="2" s="1"/>
  <c r="G26" i="2" a="1"/>
  <c r="G26" i="2" s="1"/>
  <c r="G28" i="2" a="1"/>
  <c r="G28" i="2" s="1"/>
  <c r="G29" i="2" a="1"/>
  <c r="G29" i="2" s="1"/>
  <c r="G30" i="2" a="1"/>
  <c r="G30" i="2" s="1"/>
  <c r="G31" i="2" a="1"/>
  <c r="G31" i="2" s="1"/>
  <c r="G32" i="2" a="1"/>
  <c r="G32" i="2" s="1"/>
  <c r="G11" i="2" a="1"/>
  <c r="G11" i="2" s="1"/>
  <c r="G33" i="2" a="1"/>
  <c r="G33" i="2" s="1"/>
  <c r="G10" i="2" a="1"/>
  <c r="G10" i="2" s="1"/>
  <c r="G8" i="2" a="1"/>
  <c r="G8" i="2" s="1"/>
  <c r="G31" i="4" s="1"/>
  <c r="G56" i="2" a="1"/>
  <c r="G56" i="2" s="1"/>
  <c r="G57" i="2" a="1"/>
  <c r="G57" i="2" s="1"/>
  <c r="G58" i="2" a="1"/>
  <c r="G58" i="2" s="1"/>
  <c r="G59" i="2" a="1"/>
  <c r="G59" i="2" s="1"/>
  <c r="G60" i="2" a="1"/>
  <c r="G60" i="2" s="1"/>
  <c r="G61" i="2" a="1"/>
  <c r="G61" i="2" s="1"/>
  <c r="G62" i="2" a="1"/>
  <c r="G62" i="2" s="1"/>
  <c r="G64" i="2" a="1"/>
  <c r="G64" i="2" s="1"/>
  <c r="G65" i="2" a="1"/>
  <c r="G65" i="2" s="1"/>
  <c r="G66" i="2" a="1"/>
  <c r="G66" i="2" s="1"/>
  <c r="G67" i="2" a="1"/>
  <c r="G67" i="2" s="1"/>
  <c r="G68" i="2" a="1"/>
  <c r="G68" i="2" s="1"/>
  <c r="G69" i="2" a="1"/>
  <c r="G69" i="2" s="1"/>
  <c r="G70" i="2" a="1"/>
  <c r="G70" i="2" s="1"/>
  <c r="G71" i="2" a="1"/>
  <c r="G71" i="2" s="1"/>
  <c r="G72" i="2" a="1"/>
  <c r="G72" i="2" s="1"/>
  <c r="G3" i="2" a="1"/>
  <c r="G3" i="2" s="1"/>
  <c r="H3" i="2" s="1"/>
  <c r="D73" i="9"/>
  <c r="G24" i="4" l="1"/>
  <c r="G25" i="4"/>
  <c r="H73" i="5"/>
  <c r="H73" i="9"/>
  <c r="H5" i="2"/>
  <c r="H27" i="4" s="1"/>
  <c r="H6" i="2"/>
  <c r="H29" i="4" s="1"/>
  <c r="H12" i="2"/>
  <c r="H13" i="2"/>
  <c r="H14" i="2"/>
  <c r="H15" i="2"/>
  <c r="H16" i="2"/>
  <c r="H17" i="2"/>
  <c r="H18" i="2"/>
  <c r="H19" i="2"/>
  <c r="H20" i="2"/>
  <c r="H21" i="2"/>
  <c r="H22" i="2"/>
  <c r="H23" i="2"/>
  <c r="H24" i="2"/>
  <c r="H26" i="2"/>
  <c r="H28" i="2"/>
  <c r="H29" i="2"/>
  <c r="H30" i="2"/>
  <c r="H31" i="2"/>
  <c r="H32" i="2"/>
  <c r="H11" i="2"/>
  <c r="H33" i="2"/>
  <c r="H10" i="2"/>
  <c r="H7" i="2"/>
  <c r="H30" i="4" s="1"/>
  <c r="H8" i="2"/>
  <c r="H31" i="4" s="1"/>
  <c r="H56" i="2"/>
  <c r="H57" i="2"/>
  <c r="H58" i="2"/>
  <c r="H59" i="2"/>
  <c r="H60" i="2"/>
  <c r="H61" i="2"/>
  <c r="H62" i="2"/>
  <c r="H64" i="2"/>
  <c r="H65" i="2"/>
  <c r="H66" i="2"/>
  <c r="H67" i="2"/>
  <c r="H68" i="2"/>
  <c r="H69" i="2"/>
  <c r="H70" i="2"/>
  <c r="H71" i="2"/>
  <c r="H72" i="2"/>
  <c r="H4" i="2"/>
  <c r="H26" i="4" s="1"/>
  <c r="G59" i="10"/>
  <c r="E47" i="10"/>
  <c r="G47" i="10" s="1"/>
  <c r="E46" i="10"/>
  <c r="G46" i="10" s="1"/>
  <c r="E45" i="10"/>
  <c r="G45" i="10" s="1"/>
  <c r="E44" i="10"/>
  <c r="G44" i="10" s="1"/>
  <c r="E43" i="10"/>
  <c r="G43" i="10" s="1"/>
  <c r="G42" i="10"/>
  <c r="E36" i="10"/>
  <c r="G36" i="10" s="1"/>
  <c r="E35" i="10"/>
  <c r="G35" i="10" s="1"/>
  <c r="E34" i="10"/>
  <c r="G34" i="10" s="1"/>
  <c r="E33" i="10"/>
  <c r="G33" i="10" s="1"/>
  <c r="E32" i="10"/>
  <c r="G32" i="10" s="1"/>
  <c r="C6" i="10"/>
  <c r="H25" i="4" l="1"/>
  <c r="H24" i="4"/>
  <c r="E46" i="1"/>
  <c r="G46" i="1" s="1"/>
  <c r="E43" i="1"/>
  <c r="G43" i="1" s="1"/>
  <c r="E44" i="1"/>
  <c r="G44" i="1" s="1"/>
  <c r="E45" i="1"/>
  <c r="G45" i="1" s="1"/>
  <c r="E42" i="1"/>
  <c r="G42" i="1" s="1"/>
  <c r="G41" i="1"/>
  <c r="E32" i="1"/>
  <c r="G32" i="1" s="1"/>
  <c r="E33" i="1"/>
  <c r="E34" i="1"/>
  <c r="E35" i="1"/>
  <c r="E36" i="1"/>
  <c r="G35" i="1" l="1"/>
  <c r="E18" i="10"/>
  <c r="C6" i="1"/>
  <c r="E18" i="1" l="1"/>
  <c r="G36" i="1"/>
  <c r="G18" i="10" l="1"/>
  <c r="G18" i="1"/>
  <c r="F18" i="10"/>
  <c r="G34" i="1"/>
  <c r="D18" i="10" l="1"/>
  <c r="D18" i="1"/>
  <c r="B18" i="1"/>
  <c r="B18" i="10"/>
  <c r="G33" i="1"/>
  <c r="D73" i="8" l="1"/>
  <c r="D73" i="7"/>
  <c r="D73" i="6"/>
  <c r="E16" i="10" l="1"/>
  <c r="E16" i="1"/>
  <c r="E14" i="10"/>
  <c r="E14" i="1"/>
  <c r="E15" i="10"/>
  <c r="E15" i="1"/>
  <c r="H73" i="8"/>
  <c r="H73" i="7"/>
  <c r="H73" i="6"/>
  <c r="G16" i="10" l="1"/>
  <c r="G16" i="1"/>
  <c r="D16" i="1" s="1"/>
  <c r="F16" i="10"/>
  <c r="G14" i="10"/>
  <c r="G14" i="1"/>
  <c r="B14" i="1" s="1"/>
  <c r="F14" i="10"/>
  <c r="F15" i="10"/>
  <c r="G15" i="10"/>
  <c r="G15" i="1"/>
  <c r="B15" i="1" s="1"/>
  <c r="D73" i="5"/>
  <c r="D73" i="4"/>
  <c r="D73" i="3"/>
  <c r="D16" i="10" l="1"/>
  <c r="B16" i="10"/>
  <c r="E17" i="10"/>
  <c r="E17" i="1"/>
  <c r="B16" i="1"/>
  <c r="D15" i="10"/>
  <c r="D14" i="1"/>
  <c r="B14" i="10"/>
  <c r="D14" i="10"/>
  <c r="B15" i="10"/>
  <c r="E13" i="10"/>
  <c r="E13" i="1"/>
  <c r="E12" i="10"/>
  <c r="E12" i="1"/>
  <c r="D15" i="1"/>
  <c r="H73" i="4"/>
  <c r="D73" i="2"/>
  <c r="F17" i="10" l="1"/>
  <c r="G17" i="10"/>
  <c r="G17" i="1"/>
  <c r="G13" i="10"/>
  <c r="G13" i="1"/>
  <c r="F13" i="10"/>
  <c r="F12" i="10"/>
  <c r="G12" i="10"/>
  <c r="G12" i="1"/>
  <c r="E11" i="1"/>
  <c r="E21" i="1" s="1"/>
  <c r="E26" i="1" s="1"/>
  <c r="F26" i="1" s="1"/>
  <c r="G26" i="1" s="1"/>
  <c r="E11" i="10"/>
  <c r="F73" i="2"/>
  <c r="H73" i="2"/>
  <c r="G11" i="10" s="1"/>
  <c r="D17" i="10" l="1"/>
  <c r="B17" i="1"/>
  <c r="B17" i="10"/>
  <c r="D17" i="1"/>
  <c r="D13" i="1"/>
  <c r="D13" i="10"/>
  <c r="B13" i="1"/>
  <c r="B13" i="10"/>
  <c r="B12" i="1"/>
  <c r="B12" i="10"/>
  <c r="D12" i="1"/>
  <c r="D12" i="10"/>
  <c r="G11" i="1"/>
  <c r="G21" i="1" s="1"/>
  <c r="D29" i="1" s="1"/>
  <c r="D30" i="1" s="1"/>
  <c r="F11" i="10"/>
  <c r="F21" i="10" s="1"/>
  <c r="E25" i="10" s="1"/>
  <c r="E21" i="10"/>
  <c r="E26" i="10" s="1"/>
  <c r="F26" i="10" s="1"/>
  <c r="G26" i="10" s="1"/>
  <c r="F21" i="1"/>
  <c r="E25" i="1" s="1"/>
  <c r="G39" i="1" s="1"/>
  <c r="E30" i="1" l="1"/>
  <c r="G30" i="1" s="1"/>
  <c r="B11" i="1"/>
  <c r="D11" i="1"/>
  <c r="F25" i="10"/>
  <c r="G25" i="10" s="1"/>
  <c r="F25" i="1"/>
  <c r="F38" i="1" s="1"/>
  <c r="E38" i="1" l="1"/>
  <c r="G38" i="1" s="1"/>
  <c r="G25" i="1"/>
  <c r="F47" i="1" l="1"/>
  <c r="E47" i="1"/>
  <c r="G47" i="1"/>
  <c r="D49" i="1" s="1"/>
  <c r="D11" i="10"/>
  <c r="B11" i="10"/>
  <c r="G21" i="10"/>
  <c r="D29" i="10" s="1"/>
  <c r="D30" i="10" s="1"/>
  <c r="E30" i="10" s="1"/>
  <c r="G30" i="10" s="1"/>
  <c r="I39" i="1" l="1"/>
  <c r="I37" i="1"/>
  <c r="I47" i="1"/>
  <c r="I30" i="1"/>
  <c r="I27" i="1"/>
  <c r="D50" i="1"/>
  <c r="I40" i="1"/>
  <c r="I31" i="1"/>
  <c r="I28" i="1"/>
  <c r="I29" i="1"/>
  <c r="I41" i="1"/>
  <c r="I42" i="1"/>
  <c r="I45" i="1"/>
  <c r="I44" i="1"/>
  <c r="I32" i="1"/>
  <c r="I43" i="1"/>
  <c r="I46" i="1"/>
  <c r="I35" i="1"/>
  <c r="I36" i="1"/>
  <c r="I34" i="1"/>
  <c r="I33" i="1"/>
  <c r="I26" i="1"/>
  <c r="I25" i="1"/>
  <c r="I38" i="1"/>
  <c r="F38" i="10"/>
  <c r="F48" i="10" s="1"/>
  <c r="E38" i="10" l="1"/>
  <c r="E48" i="10" s="1"/>
  <c r="G38" i="10" l="1"/>
  <c r="G39" i="10" s="1"/>
  <c r="G40" i="10" l="1"/>
  <c r="G48" i="10" s="1"/>
  <c r="G49" i="10" l="1"/>
  <c r="C50" i="1"/>
  <c r="I28" i="10" l="1"/>
  <c r="I30" i="10"/>
  <c r="I43" i="10"/>
  <c r="I35" i="10"/>
  <c r="I40" i="10"/>
  <c r="I37" i="10"/>
  <c r="I39" i="10"/>
  <c r="I42" i="10"/>
  <c r="I32" i="10"/>
  <c r="I36" i="10"/>
  <c r="I29" i="10"/>
  <c r="E50" i="1"/>
  <c r="I50" i="1"/>
  <c r="I33" i="10"/>
  <c r="I46" i="10"/>
  <c r="I31" i="10"/>
  <c r="I44" i="10"/>
  <c r="I45" i="10"/>
  <c r="I25" i="10"/>
  <c r="I38" i="10"/>
  <c r="I49" i="10"/>
  <c r="D51" i="10"/>
  <c r="I34" i="10"/>
  <c r="I26" i="10"/>
  <c r="I27" i="10"/>
  <c r="I47" i="10"/>
  <c r="I41" i="10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<sst xmlns="http://schemas.openxmlformats.org/spreadsheetml/2006/main" count="539" uniqueCount="326">
  <si>
    <t>Technicus:</t>
  </si>
  <si>
    <t xml:space="preserve">Omschrijving: </t>
  </si>
  <si>
    <t xml:space="preserve">begroting </t>
  </si>
  <si>
    <t>Hoofdonderdeel</t>
  </si>
  <si>
    <t>Derden</t>
  </si>
  <si>
    <t>Materiaal</t>
  </si>
  <si>
    <t>Arbeid</t>
  </si>
  <si>
    <t>---</t>
  </si>
  <si>
    <t>Totalen</t>
  </si>
  <si>
    <t>Dekking</t>
  </si>
  <si>
    <t>Totaal</t>
  </si>
  <si>
    <t>Montage</t>
  </si>
  <si>
    <t xml:space="preserve"> </t>
  </si>
  <si>
    <t>Inregelen</t>
  </si>
  <si>
    <t>Engineering / revisie</t>
  </si>
  <si>
    <t>Projectleiding</t>
  </si>
  <si>
    <t>Subtotaal</t>
  </si>
  <si>
    <t>Winst &amp; risico</t>
  </si>
  <si>
    <t>Stelposten</t>
  </si>
  <si>
    <t>Opmerkingen :</t>
  </si>
  <si>
    <t>Voor akkoord :</t>
  </si>
  <si>
    <t>Blad 1</t>
  </si>
  <si>
    <t>Omschrijving</t>
  </si>
  <si>
    <t>Type</t>
  </si>
  <si>
    <t>Bruto</t>
  </si>
  <si>
    <t>Korting</t>
  </si>
  <si>
    <t>Netto</t>
  </si>
  <si>
    <t>Derden:</t>
  </si>
  <si>
    <t>Materiaal:</t>
  </si>
  <si>
    <t>Arbeid:</t>
  </si>
  <si>
    <t>Blad 2</t>
  </si>
  <si>
    <t>Blad 3</t>
  </si>
  <si>
    <t>Adresseerbare optische melder (O)</t>
  </si>
  <si>
    <t>Adresseerbare meercriteria melder (O2T)</t>
  </si>
  <si>
    <t>Adresseerbare optische melder met signaalgever</t>
  </si>
  <si>
    <t>Adresseerbare meercriteria melder + signaalgever</t>
  </si>
  <si>
    <t>27 D5000 Sokkel voor automatische melder</t>
  </si>
  <si>
    <t xml:space="preserve">Adresseerbare nevenindicator via melder D5000 lijn </t>
  </si>
  <si>
    <t>Waterdichte adres nevenindi via melder D5000</t>
  </si>
  <si>
    <t>Adresseerbare (D-lus) handmelder half inbouw</t>
  </si>
  <si>
    <t>Montagebehuizing handmelder voor opbouwmontage</t>
  </si>
  <si>
    <t>4 D5000 Adresseerbare witte signaalgever</t>
  </si>
  <si>
    <t>1 Flitslicht  LT4X 5W Xenon 10-100Vdc rood (IP67)</t>
  </si>
  <si>
    <t>Blad 4</t>
  </si>
  <si>
    <t>Blad 5</t>
  </si>
  <si>
    <t>Blad 6</t>
  </si>
  <si>
    <t>Videosysteem</t>
  </si>
  <si>
    <t>Blad 7</t>
  </si>
  <si>
    <t>Aantal</t>
  </si>
  <si>
    <t>Installatie delen</t>
  </si>
  <si>
    <t>Installatie materiaal</t>
  </si>
  <si>
    <t>Hafobox 3640 Opbouwdoos wand/plafond</t>
  </si>
  <si>
    <t>Hafobox 165A Inbouwdoos wand/plafond</t>
  </si>
  <si>
    <t>Buisklem EC16 5/8</t>
  </si>
  <si>
    <t>Buisklem EC19 3/4</t>
  </si>
  <si>
    <t>Duimnagelplug clip-on</t>
  </si>
  <si>
    <t>835547NN</t>
  </si>
  <si>
    <t>YMvK Voedingskabel 5x2,5</t>
  </si>
  <si>
    <t>TU4602951</t>
  </si>
  <si>
    <t>YMvK Voedingskabel 5x6</t>
  </si>
  <si>
    <t>TU4602888</t>
  </si>
  <si>
    <t>Lasklem 5 aders</t>
  </si>
  <si>
    <t>Installatiedraad blauw</t>
  </si>
  <si>
    <t>802837D3</t>
  </si>
  <si>
    <t>Installatiedraad bruin</t>
  </si>
  <si>
    <t>802847D3</t>
  </si>
  <si>
    <t>Installatiedraad zwart 1.5</t>
  </si>
  <si>
    <t>802921D3</t>
  </si>
  <si>
    <t>Installatiedraad geel/groen</t>
  </si>
  <si>
    <t>802875D3</t>
  </si>
  <si>
    <t>Installatiedraad zwart 2.5</t>
  </si>
  <si>
    <t>802922D3</t>
  </si>
  <si>
    <t>Kunststof installatiebuis flex 16mm</t>
  </si>
  <si>
    <t>Kunststof installatiebuis flex 19mm</t>
  </si>
  <si>
    <t>827179F2</t>
  </si>
  <si>
    <t>Kunststof installatiebuis 16, bedraad 3x2,5</t>
  </si>
  <si>
    <t>1SPA007120F0260</t>
  </si>
  <si>
    <t>BB</t>
  </si>
  <si>
    <t>NE</t>
  </si>
  <si>
    <t>BL</t>
  </si>
  <si>
    <t>NR</t>
  </si>
  <si>
    <t>Hoofd verdeler</t>
  </si>
  <si>
    <t>Meggeren van voedingen</t>
  </si>
  <si>
    <t>Buisaardklem</t>
  </si>
  <si>
    <t>Aardingsrail voor verdeler 63A</t>
  </si>
  <si>
    <t>4519004-100</t>
  </si>
  <si>
    <t>Installatiedraad 1x6 (soepel)</t>
  </si>
  <si>
    <t>Verdeler</t>
  </si>
  <si>
    <t>Groepenkast, geassembleerd 3-fase</t>
  </si>
  <si>
    <t>Groepenkast, geassembleerd 1-fase</t>
  </si>
  <si>
    <t>Verdeler HKL centraal incl bemetering</t>
  </si>
  <si>
    <t xml:space="preserve">Exclusief slaan/meten aarde </t>
  </si>
  <si>
    <t>Brandmeld installatie</t>
  </si>
  <si>
    <t>Buis FB</t>
  </si>
  <si>
    <t xml:space="preserve">Logboekkast </t>
  </si>
  <si>
    <t xml:space="preserve">Telefoonkiezer </t>
  </si>
  <si>
    <t xml:space="preserve">Opstellen Programma van Eisen </t>
  </si>
  <si>
    <t xml:space="preserve">Brandmeld-/Ontruimingsinstallatie </t>
  </si>
  <si>
    <t>Installatiemateriaal</t>
  </si>
  <si>
    <t>Data- en communicatiekabel FB60 1x4x0,8</t>
  </si>
  <si>
    <t>Data- en communicatiekabel RD 1x4x0,8</t>
  </si>
  <si>
    <t>833262LB</t>
  </si>
  <si>
    <t>Kunststof installatiebuis Halo 19mm</t>
  </si>
  <si>
    <t>Sok installatiebuis Halo 19mm</t>
  </si>
  <si>
    <t>Drukzadel Halo 19mm</t>
  </si>
  <si>
    <t>Brandmelder</t>
  </si>
  <si>
    <t>Toebeh./onderdelen voor brandmelder</t>
  </si>
  <si>
    <t>Afdekraam schakelmateriaal 1V</t>
  </si>
  <si>
    <t>Afdekraam schakelmateriaal 2V</t>
  </si>
  <si>
    <t>Afdekraam schakelmateriaal 4V</t>
  </si>
  <si>
    <t>Wandcontactdoos inbouw</t>
  </si>
  <si>
    <t>Wandcontactdoos opbouw 1V</t>
  </si>
  <si>
    <t>Wandcontactdoos opbouw 2V</t>
  </si>
  <si>
    <t>Basiselement Installatieschakelaar wissel</t>
  </si>
  <si>
    <t>506EU</t>
  </si>
  <si>
    <t>Bed.element / centr.pl. schakelmat. Wip WT</t>
  </si>
  <si>
    <t>AS591WW</t>
  </si>
  <si>
    <t>Basiselement Installatieschakelaar serie</t>
  </si>
  <si>
    <t>505EU</t>
  </si>
  <si>
    <t>Bed.element / centr.pl. schakelmat. Wip 2V WT</t>
  </si>
  <si>
    <t>AS591-5WW</t>
  </si>
  <si>
    <t>Basiselement Installatieschakelaar kruis</t>
  </si>
  <si>
    <t>507EU</t>
  </si>
  <si>
    <t>Schakelmateriaal</t>
  </si>
  <si>
    <t>CEE-wandcontactdoos 5P 16A</t>
  </si>
  <si>
    <t>Schakelaars inbouw</t>
  </si>
  <si>
    <t>WCD</t>
  </si>
  <si>
    <t>WCD met klep</t>
  </si>
  <si>
    <t>Spatwaterdicht opbouw Wandcontactdoos 1V</t>
  </si>
  <si>
    <t>Systeem 55 Bed.element / centr.pl. schakelmat.</t>
  </si>
  <si>
    <t>Trekschakelaar</t>
  </si>
  <si>
    <t>Basisunit trekschakelaar inbouw</t>
  </si>
  <si>
    <t>Opbouw trekschakelaar </t>
  </si>
  <si>
    <t>Ceeform</t>
  </si>
  <si>
    <t>Verlichting</t>
  </si>
  <si>
    <t>Afvalbeheerbijdrage</t>
  </si>
  <si>
    <t>Noodverlichtingsarmatuur</t>
  </si>
  <si>
    <t>Pictogram noodverlichting</t>
  </si>
  <si>
    <t>Waterdicht armatuur Plafond-/wandarmatuur</t>
  </si>
  <si>
    <t>Ledinaire Panel Plafond-/wandarmatuur</t>
  </si>
  <si>
    <t>Zwakstroom</t>
  </si>
  <si>
    <t>Universeel Inbouwkast voor belinstallatie</t>
  </si>
  <si>
    <t>3160/3</t>
  </si>
  <si>
    <t>3161/3</t>
  </si>
  <si>
    <t>Universeel Montage-element voor deurstation</t>
  </si>
  <si>
    <t>3064S</t>
  </si>
  <si>
    <t>Simplebus Functiemodule voor deurstation 4V</t>
  </si>
  <si>
    <t>Universeel Functiemodule voor deurstation 2DR</t>
  </si>
  <si>
    <t>3268S/2</t>
  </si>
  <si>
    <t>Powercom Simplebus  voor deurstation</t>
  </si>
  <si>
    <t>4660C</t>
  </si>
  <si>
    <t>Universeel Voeding deurcommunicatie</t>
  </si>
  <si>
    <t>Simplebus Mixer/Voeding deurcommunicatie</t>
  </si>
  <si>
    <t>4888C</t>
  </si>
  <si>
    <t>Grondpl. deur-/video-intercom</t>
  </si>
  <si>
    <t>5714C</t>
  </si>
  <si>
    <t>Binnentelefoon deurcommunicatie</t>
  </si>
  <si>
    <t>Data cat 6 kabel</t>
  </si>
  <si>
    <t>CAI aansluiting</t>
  </si>
  <si>
    <t>Telefonie aansluiting</t>
  </si>
  <si>
    <t>Thermostaat</t>
  </si>
  <si>
    <t>835013D3</t>
  </si>
  <si>
    <t>TU2812033</t>
  </si>
  <si>
    <t>WCD/schakelaar</t>
  </si>
  <si>
    <t>Opbouw Combinatie schakelaar/wcd</t>
  </si>
  <si>
    <t>Spatwaterdicht opbouw Combi schakelaar/wcd</t>
  </si>
  <si>
    <t>Inzetplaat schakelmateriaal</t>
  </si>
  <si>
    <t>A1569-1WEWW</t>
  </si>
  <si>
    <t>RDC Modulaire connector jack</t>
  </si>
  <si>
    <t>R280MOD834</t>
  </si>
  <si>
    <t>Inzetplaat schakelmateriaal 2V</t>
  </si>
  <si>
    <t>A1569-2WEWW</t>
  </si>
  <si>
    <t>Afdekraam schakelmateriaal </t>
  </si>
  <si>
    <t>AS581WW</t>
  </si>
  <si>
    <t>Multimedia Aftakelement en verdeler 6V</t>
  </si>
  <si>
    <t>Multimedia Aftakelement en verdeler 4V</t>
  </si>
  <si>
    <t>Coaxkabel wit</t>
  </si>
  <si>
    <t>Coaxkabel groen</t>
  </si>
  <si>
    <t>F-connector Afsluitweerstand</t>
  </si>
  <si>
    <t>Opbouwrand</t>
  </si>
  <si>
    <t>Coax connector</t>
  </si>
  <si>
    <t>Antennecontactdoos</t>
  </si>
  <si>
    <t>Micro 243 Lasklem</t>
  </si>
  <si>
    <t>243-308</t>
  </si>
  <si>
    <t>Bel</t>
  </si>
  <si>
    <t>CSU08603204</t>
  </si>
  <si>
    <t>Kabelgoot 200</t>
  </si>
  <si>
    <t>CSU08750000</t>
  </si>
  <si>
    <t>CSU08010109</t>
  </si>
  <si>
    <t>Koppelplaat</t>
  </si>
  <si>
    <t>Koppelplaat Unilock</t>
  </si>
  <si>
    <t>CSU08173209</t>
  </si>
  <si>
    <t>M6 schroef/bout</t>
  </si>
  <si>
    <t>CSU08462000</t>
  </si>
  <si>
    <t>CSU08461000</t>
  </si>
  <si>
    <t>M6 moer</t>
  </si>
  <si>
    <t>Bocht/hoekstuk</t>
  </si>
  <si>
    <t>C Beugel</t>
  </si>
  <si>
    <t>Aftakstuk</t>
  </si>
  <si>
    <t>CSU36072002</t>
  </si>
  <si>
    <t>CSU08613009</t>
  </si>
  <si>
    <t>Stijgstuk</t>
  </si>
  <si>
    <t>CSU08643009</t>
  </si>
  <si>
    <t>T-stuk</t>
  </si>
  <si>
    <t>CSU08623009</t>
  </si>
  <si>
    <t>CSU08870100</t>
  </si>
  <si>
    <t>Verbindingsstuk</t>
  </si>
  <si>
    <t>Bevestiging scheidingsschot</t>
  </si>
  <si>
    <t>CSU08870500</t>
  </si>
  <si>
    <t>CSU08163003</t>
  </si>
  <si>
    <t>M10 moer</t>
  </si>
  <si>
    <t>CSU08890000</t>
  </si>
  <si>
    <t>CSU08900000</t>
  </si>
  <si>
    <t>M10 sluitring</t>
  </si>
  <si>
    <t>Inslaganker M10x30</t>
  </si>
  <si>
    <t>CSU08606504</t>
  </si>
  <si>
    <t>Kabelgoot 400</t>
  </si>
  <si>
    <t>CSU08166014</t>
  </si>
  <si>
    <t>CSU08852000</t>
  </si>
  <si>
    <t>Dekselklem</t>
  </si>
  <si>
    <t>Wandbeugel</t>
  </si>
  <si>
    <t>Kabelgoten en ladder</t>
  </si>
  <si>
    <t>Toeslag</t>
  </si>
  <si>
    <t>Correctie factor</t>
  </si>
  <si>
    <t>Algemene kosten</t>
  </si>
  <si>
    <t>Bijlage</t>
  </si>
  <si>
    <t>Parkeerkosten per dag</t>
  </si>
  <si>
    <t>Bedrag</t>
  </si>
  <si>
    <t>Uren</t>
  </si>
  <si>
    <t>Eenheid</t>
  </si>
  <si>
    <t>Parkeervergunning</t>
  </si>
  <si>
    <t>Direct</t>
  </si>
  <si>
    <t>Project:</t>
  </si>
  <si>
    <t>Projectnummer:</t>
  </si>
  <si>
    <t>Datum:</t>
  </si>
  <si>
    <t>Prijs %</t>
  </si>
  <si>
    <t>Prijs per m2</t>
  </si>
  <si>
    <t>Naam:</t>
  </si>
  <si>
    <t>Werkvoorbereiding</t>
  </si>
  <si>
    <t>Inbedrijfstellen</t>
  </si>
  <si>
    <t xml:space="preserve">Soort Project </t>
  </si>
  <si>
    <t>Norm</t>
  </si>
  <si>
    <t>Blad 8</t>
  </si>
  <si>
    <t>Inbouwdoos multi 2x19</t>
  </si>
  <si>
    <t>INTERNE BEGROTING</t>
  </si>
  <si>
    <t>Totaal afgerond</t>
  </si>
  <si>
    <t>Prijs ext tov intern</t>
  </si>
  <si>
    <t>AK op materiaal</t>
  </si>
  <si>
    <t>EV</t>
  </si>
  <si>
    <t>Lasklem 5 aders soepel</t>
  </si>
  <si>
    <t>Inbouwdoos multi 40/50</t>
  </si>
  <si>
    <t>1SPA007120F0110</t>
  </si>
  <si>
    <t>1SPA007126F0401</t>
  </si>
  <si>
    <t>Hos buis (grijs)</t>
  </si>
  <si>
    <t xml:space="preserve">YMvK Voedingskabel 3x2,5 </t>
  </si>
  <si>
    <t>Voedingskabel (per meter)</t>
  </si>
  <si>
    <t>Installatiedraad (per meter)</t>
  </si>
  <si>
    <t>Afdekraam schakelmateriaal 3V</t>
  </si>
  <si>
    <t>Afdekraam</t>
  </si>
  <si>
    <t>A1520NWW</t>
  </si>
  <si>
    <t>AS1520NKLWW</t>
  </si>
  <si>
    <t>AS582WW</t>
  </si>
  <si>
    <t>AS583WW</t>
  </si>
  <si>
    <t>AS584WW</t>
  </si>
  <si>
    <t>820W</t>
  </si>
  <si>
    <t>Onderkast 1v</t>
  </si>
  <si>
    <t>Onderkast 2v</t>
  </si>
  <si>
    <t>Standaard 55 Wandcontactdoos inbouw</t>
  </si>
  <si>
    <t>A506BFNUZWW</t>
  </si>
  <si>
    <t>Ladderbaan</t>
  </si>
  <si>
    <t>Afvalbeheerbijdrage armatuur</t>
  </si>
  <si>
    <t>Afvalbeheerbijdrage lichtbron</t>
  </si>
  <si>
    <t>Wandarmatuur opbouw</t>
  </si>
  <si>
    <t>Wandarmatuur inbouw</t>
  </si>
  <si>
    <t>Spot inbouw</t>
  </si>
  <si>
    <t>Grondhout</t>
  </si>
  <si>
    <t>Toebehoren</t>
  </si>
  <si>
    <t>Spotplaat</t>
  </si>
  <si>
    <t>Aansluitsnoer 2mtr</t>
  </si>
  <si>
    <t>Noodverlichting</t>
  </si>
  <si>
    <t>ntb</t>
  </si>
  <si>
    <t>1SPA007130F9110</t>
  </si>
  <si>
    <t>2273-205</t>
  </si>
  <si>
    <t>Inbouwdoos hollewand HW52-F</t>
  </si>
  <si>
    <t>221-415</t>
  </si>
  <si>
    <t>Kunststof installatiebuis 5/8 (16mm)</t>
  </si>
  <si>
    <t>Kunststof installatiebuis 3/4 (19mm)</t>
  </si>
  <si>
    <t>Kunststof installatiebuis overmaats 3/4 (22mm)</t>
  </si>
  <si>
    <t>Buis</t>
  </si>
  <si>
    <t>Kunststof installatiebuis 5/8 GR (16mm)</t>
  </si>
  <si>
    <t>Kunststof installatiebuis 3/4 GR (19mm)</t>
  </si>
  <si>
    <t>Assortimentsdoos verbindingsmateriaal</t>
  </si>
  <si>
    <t>620AWW</t>
  </si>
  <si>
    <t>6020AWW</t>
  </si>
  <si>
    <t>Groep inbedrijfstellen tot 25 A</t>
  </si>
  <si>
    <t>A561PLTVWW</t>
  </si>
  <si>
    <t>Data kabel DCA 4x0,8</t>
  </si>
  <si>
    <t>Draadeind M10 LG2</t>
  </si>
  <si>
    <t>Kabelbescherming</t>
  </si>
  <si>
    <t>CSU08040000</t>
  </si>
  <si>
    <t>Eindschot</t>
  </si>
  <si>
    <t>CSU36182004</t>
  </si>
  <si>
    <t>Armaturen / lampen</t>
  </si>
  <si>
    <t>Installatie</t>
  </si>
  <si>
    <t>Deksel</t>
  </si>
  <si>
    <t>Scheidingsschot</t>
  </si>
  <si>
    <t>Lijnverlichting draagprofiel</t>
  </si>
  <si>
    <t>Lijnverlichting armaturen</t>
  </si>
  <si>
    <t>Inbedrijfstellen en opleveren</t>
  </si>
  <si>
    <t>Visuele controle schakel- en verdeelinrichting</t>
  </si>
  <si>
    <t>Visuele controle installatiecomponenten (per m2)</t>
  </si>
  <si>
    <t>Visuele controle afdichtingen en doorvoeringen</t>
  </si>
  <si>
    <t>Metingen conform NEN1010</t>
  </si>
  <si>
    <t>Overige metingen</t>
  </si>
  <si>
    <t>Assistentie bij inbedrijfstellen (uitbesteed werk)</t>
  </si>
  <si>
    <t>Kabelcodering</t>
  </si>
  <si>
    <t>Perilex</t>
  </si>
  <si>
    <t>Perilex contactdoos</t>
  </si>
  <si>
    <t>Montageplaat ME25</t>
  </si>
  <si>
    <t>AT5502</t>
  </si>
  <si>
    <t>Beldrukker wit</t>
  </si>
  <si>
    <t>R280MOD8T8</t>
  </si>
  <si>
    <t>Connector RJ45</t>
  </si>
  <si>
    <t>Voedingskabel aansluiten (per stuk)</t>
  </si>
  <si>
    <t>Demontage huidige installatiedelen</t>
  </si>
  <si>
    <t>Demontage oude bekabeling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</si>
</sst>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7" formatCode="&quot;€&quot;\ #,##0.00;&quot;€&quot;\ \-#,##0.00"/>
    <numFmt numFmtId="44" formatCode="_ &quot;€&quot;\ * #,##0.00_ ;_ &quot;€&quot;\ * \-#,##0.00_ ;_ &quot;€&quot;\ * &quot;-&quot;??_ ;_ @_ "/>
    <numFmt numFmtId="164" formatCode="dd/mm/yyyy"/>
    <numFmt numFmtId="165" formatCode="0.00_)"/>
    <numFmt numFmtId="166" formatCode="_-\€\ * #,##0.00_-;_-\€\ * #,##0.00\-;_-@_-"/>
    <numFmt numFmtId="167" formatCode="#,##0.00_ ;\-#,##0.00\ "/>
    <numFmt numFmtId="168" formatCode="&quot;€&quot;\ #,##0.00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1"/>
      <color indexed="10"/>
      <name val="Calibri"/>
      <family val="2"/>
      <scheme val="minor"/>
    </font>
    <font>
      <b/>
      <sz val="11"/>
      <name val="Calibri"/>
      <family val="2"/>
      <scheme val="minor"/>
    </font>
    <font>
      <sz val="12"/>
      <color rgb="FF0070C0"/>
      <name val="Calibri"/>
      <family val="2"/>
      <scheme val="minor"/>
    </font>
    <font>
      <sz val="11"/>
      <color rgb="FF0070C0"/>
      <name val="Calibri"/>
      <family val="2"/>
      <scheme val="minor"/>
    </font>
    <font>
      <b/>
      <sz val="12"/>
      <color rgb="FFFF000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60">
    <border>
      <left/>
      <right/>
      <top/>
      <bottom/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/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thin">
        <color indexed="8"/>
      </bottom>
      <diagonal/>
    </border>
    <border>
      <left style="thin">
        <color indexed="8"/>
      </left>
      <right style="medium">
        <color indexed="64"/>
      </right>
      <top/>
      <bottom style="thin">
        <color indexed="8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8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 style="double">
        <color indexed="64"/>
      </top>
      <bottom style="double">
        <color indexed="64"/>
      </bottom>
      <diagonal/>
    </border>
    <border>
      <left style="thin">
        <color indexed="64"/>
      </left>
      <right/>
      <top/>
      <bottom/>
      <diagonal/>
    </border>
    <border>
      <left style="double">
        <color indexed="64"/>
      </left>
      <right style="double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/>
      <right style="medium">
        <color indexed="64"/>
      </right>
      <top style="double">
        <color indexed="64"/>
      </top>
      <bottom style="double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double">
        <color indexed="64"/>
      </left>
      <right style="medium">
        <color indexed="64"/>
      </right>
      <top style="double">
        <color indexed="64"/>
      </top>
      <bottom style="double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162">
    <xf numFmtId="0" fontId="0" fillId="0" borderId="0" xfId="0"/>
    <xf numFmtId="9" fontId="7" fillId="0" borderId="2" xfId="1" applyFont="1" applyFill="1" applyBorder="1" applyProtection="1">
      <protection locked="0"/>
    </xf>
    <xf numFmtId="9" fontId="7" fillId="0" borderId="5" xfId="1" applyFont="1" applyFill="1" applyBorder="1" applyProtection="1">
      <protection locked="0"/>
    </xf>
    <xf numFmtId="0" fontId="0" fillId="0" borderId="0" xfId="0" applyAlignment="1">
      <alignment horizontal="center"/>
    </xf>
    <xf numFmtId="0" fontId="3" fillId="0" borderId="7" xfId="0" applyFont="1" applyBorder="1"/>
    <xf numFmtId="0" fontId="0" fillId="0" borderId="8" xfId="0" applyBorder="1" applyAlignment="1">
      <alignment horizontal="center"/>
    </xf>
    <xf numFmtId="165" fontId="0" fillId="0" borderId="8" xfId="0" applyNumberFormat="1" applyBorder="1"/>
    <xf numFmtId="0" fontId="0" fillId="0" borderId="8" xfId="1" applyNumberFormat="1" applyFont="1" applyFill="1" applyBorder="1" applyAlignment="1" applyProtection="1">
      <alignment horizontal="right"/>
    </xf>
    <xf numFmtId="166" fontId="5" fillId="0" borderId="15" xfId="0" applyNumberFormat="1" applyFont="1" applyBorder="1"/>
    <xf numFmtId="0" fontId="5" fillId="0" borderId="13" xfId="0" applyFont="1" applyBorder="1"/>
    <xf numFmtId="0" fontId="5" fillId="0" borderId="13" xfId="0" applyFont="1" applyBorder="1" applyAlignment="1">
      <alignment horizontal="right"/>
    </xf>
    <xf numFmtId="0" fontId="3" fillId="0" borderId="14" xfId="0" applyFont="1" applyBorder="1"/>
    <xf numFmtId="0" fontId="5" fillId="0" borderId="4" xfId="0" applyFont="1" applyBorder="1" applyAlignment="1" applyProtection="1">
      <alignment horizontal="left"/>
      <protection locked="0"/>
    </xf>
    <xf numFmtId="0" fontId="3" fillId="0" borderId="6" xfId="0" applyFont="1" applyBorder="1" applyAlignment="1" applyProtection="1">
      <alignment horizontal="center"/>
      <protection locked="0"/>
    </xf>
    <xf numFmtId="0" fontId="3" fillId="0" borderId="4" xfId="0" applyFont="1" applyBorder="1" applyAlignment="1" applyProtection="1">
      <alignment horizontal="left"/>
      <protection locked="0"/>
    </xf>
    <xf numFmtId="0" fontId="3" fillId="0" borderId="1" xfId="0" applyFont="1" applyBorder="1" applyAlignment="1" applyProtection="1">
      <alignment horizontal="left"/>
      <protection locked="0"/>
    </xf>
    <xf numFmtId="0" fontId="3" fillId="0" borderId="16" xfId="0" applyFont="1" applyBorder="1" applyAlignment="1" applyProtection="1">
      <alignment horizontal="center"/>
      <protection locked="0"/>
    </xf>
    <xf numFmtId="0" fontId="3" fillId="0" borderId="4" xfId="0" applyFont="1" applyBorder="1" applyProtection="1">
      <protection locked="0"/>
    </xf>
    <xf numFmtId="49" fontId="5" fillId="0" borderId="13" xfId="0" applyNumberFormat="1" applyFont="1" applyBorder="1" applyAlignment="1">
      <alignment horizontal="right"/>
    </xf>
    <xf numFmtId="14" fontId="7" fillId="0" borderId="0" xfId="0" applyNumberFormat="1" applyFont="1"/>
    <xf numFmtId="0" fontId="2" fillId="0" borderId="0" xfId="0" applyFont="1"/>
    <xf numFmtId="10" fontId="0" fillId="0" borderId="0" xfId="0" applyNumberFormat="1"/>
    <xf numFmtId="0" fontId="0" fillId="0" borderId="6" xfId="0" applyBorder="1"/>
    <xf numFmtId="7" fontId="0" fillId="0" borderId="6" xfId="0" applyNumberFormat="1" applyBorder="1"/>
    <xf numFmtId="0" fontId="0" fillId="0" borderId="18" xfId="0" applyBorder="1"/>
    <xf numFmtId="7" fontId="0" fillId="0" borderId="18" xfId="0" applyNumberFormat="1" applyBorder="1"/>
    <xf numFmtId="167" fontId="0" fillId="0" borderId="21" xfId="0" applyNumberFormat="1" applyBorder="1"/>
    <xf numFmtId="167" fontId="0" fillId="0" borderId="22" xfId="0" applyNumberFormat="1" applyBorder="1"/>
    <xf numFmtId="0" fontId="0" fillId="0" borderId="16" xfId="0" applyBorder="1"/>
    <xf numFmtId="7" fontId="0" fillId="0" borderId="16" xfId="0" applyNumberFormat="1" applyBorder="1"/>
    <xf numFmtId="167" fontId="0" fillId="0" borderId="23" xfId="0" applyNumberFormat="1" applyBorder="1"/>
    <xf numFmtId="7" fontId="0" fillId="0" borderId="19" xfId="0" applyNumberFormat="1" applyBorder="1"/>
    <xf numFmtId="167" fontId="0" fillId="0" borderId="20" xfId="0" applyNumberFormat="1" applyBorder="1"/>
    <xf numFmtId="7" fontId="0" fillId="0" borderId="24" xfId="0" applyNumberFormat="1" applyBorder="1"/>
    <xf numFmtId="0" fontId="0" fillId="0" borderId="13" xfId="0" applyBorder="1"/>
    <xf numFmtId="0" fontId="0" fillId="0" borderId="24" xfId="0" applyBorder="1"/>
    <xf numFmtId="44" fontId="0" fillId="0" borderId="25" xfId="0" applyNumberFormat="1" applyBorder="1"/>
    <xf numFmtId="0" fontId="0" fillId="0" borderId="25" xfId="0" applyBorder="1"/>
    <xf numFmtId="44" fontId="0" fillId="0" borderId="26" xfId="0" applyNumberFormat="1" applyBorder="1"/>
    <xf numFmtId="0" fontId="2" fillId="0" borderId="13" xfId="0" applyFont="1" applyBorder="1"/>
    <xf numFmtId="44" fontId="0" fillId="0" borderId="33" xfId="0" applyNumberFormat="1" applyBorder="1"/>
    <xf numFmtId="44" fontId="0" fillId="0" borderId="34" xfId="0" applyNumberFormat="1" applyBorder="1"/>
    <xf numFmtId="0" fontId="0" fillId="0" borderId="35" xfId="0" applyBorder="1"/>
    <xf numFmtId="44" fontId="7" fillId="0" borderId="35" xfId="0" applyNumberFormat="1" applyFont="1" applyBorder="1"/>
    <xf numFmtId="44" fontId="3" fillId="0" borderId="35" xfId="0" applyNumberFormat="1" applyFont="1" applyBorder="1"/>
    <xf numFmtId="44" fontId="3" fillId="0" borderId="36" xfId="0" applyNumberFormat="1" applyFont="1" applyBorder="1"/>
    <xf numFmtId="44" fontId="0" fillId="0" borderId="36" xfId="0" applyNumberFormat="1" applyBorder="1"/>
    <xf numFmtId="0" fontId="0" fillId="0" borderId="12" xfId="0" applyBorder="1"/>
    <xf numFmtId="0" fontId="0" fillId="0" borderId="37" xfId="0" applyBorder="1"/>
    <xf numFmtId="0" fontId="2" fillId="0" borderId="0" xfId="0" applyFont="1" applyAlignment="1">
      <alignment horizontal="center"/>
    </xf>
    <xf numFmtId="9" fontId="7" fillId="0" borderId="0" xfId="0" applyNumberFormat="1" applyFont="1" applyAlignment="1">
      <alignment horizontal="center"/>
    </xf>
    <xf numFmtId="44" fontId="0" fillId="0" borderId="38" xfId="0" applyNumberFormat="1" applyBorder="1"/>
    <xf numFmtId="0" fontId="2" fillId="0" borderId="12" xfId="0" applyFont="1" applyBorder="1"/>
    <xf numFmtId="168" fontId="7" fillId="0" borderId="0" xfId="0" applyNumberFormat="1" applyFont="1" applyAlignment="1">
      <alignment horizontal="center"/>
    </xf>
    <xf numFmtId="4" fontId="3" fillId="0" borderId="0" xfId="0" applyNumberFormat="1" applyFont="1" applyAlignment="1">
      <alignment horizontal="center"/>
    </xf>
    <xf numFmtId="7" fontId="7" fillId="0" borderId="0" xfId="0" applyNumberFormat="1" applyFont="1" applyAlignment="1">
      <alignment horizontal="center"/>
    </xf>
    <xf numFmtId="44" fontId="0" fillId="0" borderId="39" xfId="0" applyNumberFormat="1" applyBorder="1"/>
    <xf numFmtId="44" fontId="0" fillId="0" borderId="40" xfId="0" applyNumberFormat="1" applyBorder="1"/>
    <xf numFmtId="44" fontId="0" fillId="0" borderId="37" xfId="0" applyNumberFormat="1" applyBorder="1"/>
    <xf numFmtId="0" fontId="5" fillId="0" borderId="0" xfId="0" applyFont="1" applyAlignment="1">
      <alignment horizontal="center"/>
    </xf>
    <xf numFmtId="0" fontId="7" fillId="0" borderId="12" xfId="0" applyFont="1" applyBorder="1"/>
    <xf numFmtId="44" fontId="0" fillId="0" borderId="41" xfId="0" applyNumberFormat="1" applyBorder="1"/>
    <xf numFmtId="44" fontId="0" fillId="0" borderId="42" xfId="0" applyNumberFormat="1" applyBorder="1"/>
    <xf numFmtId="44" fontId="0" fillId="0" borderId="0" xfId="0" applyNumberFormat="1"/>
    <xf numFmtId="0" fontId="0" fillId="0" borderId="43" xfId="0" applyBorder="1"/>
    <xf numFmtId="0" fontId="0" fillId="0" borderId="44" xfId="0" applyBorder="1"/>
    <xf numFmtId="0" fontId="0" fillId="0" borderId="45" xfId="0" applyBorder="1"/>
    <xf numFmtId="0" fontId="0" fillId="0" borderId="7" xfId="0" applyBorder="1"/>
    <xf numFmtId="0" fontId="0" fillId="0" borderId="8" xfId="0" applyBorder="1"/>
    <xf numFmtId="0" fontId="0" fillId="0" borderId="9" xfId="0" applyBorder="1"/>
    <xf numFmtId="0" fontId="7" fillId="0" borderId="0" xfId="0" applyFont="1"/>
    <xf numFmtId="0" fontId="2" fillId="0" borderId="37" xfId="0" applyFont="1" applyBorder="1"/>
    <xf numFmtId="167" fontId="0" fillId="0" borderId="37" xfId="0" applyNumberFormat="1" applyBorder="1"/>
    <xf numFmtId="0" fontId="2" fillId="0" borderId="16" xfId="0" applyFont="1" applyBorder="1" applyAlignment="1">
      <alignment horizontal="center"/>
    </xf>
    <xf numFmtId="0" fontId="2" fillId="0" borderId="23" xfId="0" applyFont="1" applyBorder="1" applyAlignment="1">
      <alignment horizontal="center"/>
    </xf>
    <xf numFmtId="0" fontId="2" fillId="0" borderId="19" xfId="0" applyFont="1" applyBorder="1" applyAlignment="1">
      <alignment horizontal="center"/>
    </xf>
    <xf numFmtId="0" fontId="2" fillId="0" borderId="20" xfId="0" applyFont="1" applyBorder="1" applyAlignment="1">
      <alignment horizontal="center"/>
    </xf>
    <xf numFmtId="2" fontId="4" fillId="0" borderId="11" xfId="0" applyNumberFormat="1" applyFont="1" applyBorder="1" applyAlignment="1" applyProtection="1">
      <alignment horizontal="center"/>
      <protection locked="0"/>
    </xf>
    <xf numFmtId="2" fontId="3" fillId="0" borderId="11" xfId="0" applyNumberFormat="1" applyFont="1" applyBorder="1" applyAlignment="1" applyProtection="1">
      <alignment horizontal="center"/>
      <protection locked="0"/>
    </xf>
    <xf numFmtId="2" fontId="5" fillId="0" borderId="15" xfId="0" applyNumberFormat="1" applyFont="1" applyBorder="1" applyAlignment="1">
      <alignment horizontal="center"/>
    </xf>
    <xf numFmtId="165" fontId="3" fillId="0" borderId="8" xfId="0" applyNumberFormat="1" applyFont="1" applyBorder="1" applyAlignment="1">
      <alignment horizontal="center"/>
    </xf>
    <xf numFmtId="165" fontId="3" fillId="0" borderId="2" xfId="0" applyNumberFormat="1" applyFont="1" applyBorder="1" applyAlignment="1" applyProtection="1">
      <alignment horizontal="center"/>
      <protection locked="0"/>
    </xf>
    <xf numFmtId="0" fontId="3" fillId="0" borderId="0" xfId="0" applyFont="1" applyAlignment="1">
      <alignment horizontal="center"/>
    </xf>
    <xf numFmtId="2" fontId="3" fillId="0" borderId="17" xfId="0" applyNumberFormat="1" applyFont="1" applyBorder="1" applyAlignment="1" applyProtection="1">
      <alignment horizontal="center"/>
      <protection locked="0"/>
    </xf>
    <xf numFmtId="166" fontId="5" fillId="0" borderId="14" xfId="0" applyNumberFormat="1" applyFont="1" applyBorder="1" applyAlignment="1">
      <alignment horizontal="center"/>
    </xf>
    <xf numFmtId="164" fontId="0" fillId="0" borderId="8" xfId="0" applyNumberFormat="1" applyBorder="1" applyAlignment="1">
      <alignment horizontal="center"/>
    </xf>
    <xf numFmtId="2" fontId="7" fillId="0" borderId="6" xfId="0" applyNumberFormat="1" applyFont="1" applyBorder="1" applyAlignment="1" applyProtection="1">
      <alignment horizontal="center"/>
      <protection locked="0"/>
    </xf>
    <xf numFmtId="2" fontId="7" fillId="0" borderId="16" xfId="0" applyNumberFormat="1" applyFont="1" applyBorder="1" applyAlignment="1" applyProtection="1">
      <alignment horizontal="center"/>
      <protection locked="0"/>
    </xf>
    <xf numFmtId="2" fontId="7" fillId="0" borderId="28" xfId="0" applyNumberFormat="1" applyFont="1" applyBorder="1" applyAlignment="1" applyProtection="1">
      <alignment horizontal="center"/>
      <protection locked="0"/>
    </xf>
    <xf numFmtId="2" fontId="7" fillId="0" borderId="50" xfId="0" applyNumberFormat="1" applyFont="1" applyBorder="1" applyAlignment="1" applyProtection="1">
      <alignment horizontal="center"/>
      <protection locked="0"/>
    </xf>
    <xf numFmtId="0" fontId="6" fillId="0" borderId="8" xfId="0" applyFont="1" applyBorder="1" applyAlignment="1" applyProtection="1">
      <alignment horizontal="left"/>
      <protection locked="0"/>
    </xf>
    <xf numFmtId="0" fontId="5" fillId="0" borderId="2" xfId="0" applyFont="1" applyBorder="1" applyAlignment="1" applyProtection="1">
      <alignment horizontal="left"/>
      <protection locked="0"/>
    </xf>
    <xf numFmtId="0" fontId="3" fillId="0" borderId="18" xfId="0" applyFont="1" applyBorder="1" applyAlignment="1" applyProtection="1">
      <alignment horizontal="center"/>
      <protection locked="0"/>
    </xf>
    <xf numFmtId="0" fontId="5" fillId="0" borderId="13" xfId="0" applyFont="1" applyBorder="1" applyAlignment="1">
      <alignment horizontal="center"/>
    </xf>
    <xf numFmtId="0" fontId="5" fillId="0" borderId="52" xfId="0" applyFont="1" applyBorder="1" applyAlignment="1">
      <alignment horizontal="left"/>
    </xf>
    <xf numFmtId="0" fontId="5" fillId="0" borderId="19" xfId="0" applyFont="1" applyBorder="1" applyAlignment="1">
      <alignment horizontal="center"/>
    </xf>
    <xf numFmtId="165" fontId="5" fillId="0" borderId="53" xfId="0" applyNumberFormat="1" applyFont="1" applyBorder="1"/>
    <xf numFmtId="165" fontId="5" fillId="0" borderId="54" xfId="0" applyNumberFormat="1" applyFont="1" applyBorder="1" applyAlignment="1">
      <alignment horizontal="center"/>
    </xf>
    <xf numFmtId="0" fontId="5" fillId="0" borderId="54" xfId="1" applyNumberFormat="1" applyFont="1" applyFill="1" applyBorder="1" applyAlignment="1" applyProtection="1">
      <alignment horizontal="center"/>
    </xf>
    <xf numFmtId="165" fontId="5" fillId="0" borderId="14" xfId="0" applyNumberFormat="1" applyFont="1" applyBorder="1" applyAlignment="1">
      <alignment horizontal="center"/>
    </xf>
    <xf numFmtId="0" fontId="8" fillId="0" borderId="8" xfId="0" applyFont="1" applyBorder="1"/>
    <xf numFmtId="165" fontId="5" fillId="0" borderId="55" xfId="0" applyNumberFormat="1" applyFont="1" applyBorder="1" applyAlignment="1">
      <alignment horizontal="center"/>
    </xf>
    <xf numFmtId="165" fontId="5" fillId="0" borderId="56" xfId="0" applyNumberFormat="1" applyFont="1" applyBorder="1" applyAlignment="1">
      <alignment horizontal="center"/>
    </xf>
    <xf numFmtId="2" fontId="7" fillId="0" borderId="51" xfId="0" applyNumberFormat="1" applyFont="1" applyBorder="1" applyAlignment="1" applyProtection="1">
      <alignment horizontal="center"/>
      <protection locked="0"/>
    </xf>
    <xf numFmtId="2" fontId="7" fillId="0" borderId="57" xfId="0" applyNumberFormat="1" applyFont="1" applyBorder="1" applyAlignment="1" applyProtection="1">
      <alignment horizontal="center"/>
      <protection locked="0"/>
    </xf>
    <xf numFmtId="166" fontId="5" fillId="0" borderId="15" xfId="0" applyNumberFormat="1" applyFont="1" applyBorder="1" applyAlignment="1">
      <alignment horizontal="center"/>
    </xf>
    <xf numFmtId="49" fontId="5" fillId="0" borderId="13" xfId="0" applyNumberFormat="1" applyFont="1" applyBorder="1" applyAlignment="1">
      <alignment horizontal="center"/>
    </xf>
    <xf numFmtId="49" fontId="5" fillId="0" borderId="14" xfId="0" applyNumberFormat="1" applyFont="1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4" xfId="0" applyBorder="1"/>
    <xf numFmtId="2" fontId="5" fillId="0" borderId="20" xfId="0" applyNumberFormat="1" applyFont="1" applyBorder="1" applyAlignment="1">
      <alignment horizontal="center"/>
    </xf>
    <xf numFmtId="0" fontId="0" fillId="0" borderId="15" xfId="0" applyBorder="1"/>
    <xf numFmtId="168" fontId="3" fillId="0" borderId="2" xfId="0" applyNumberFormat="1" applyFont="1" applyBorder="1" applyProtection="1">
      <protection locked="0"/>
    </xf>
    <xf numFmtId="168" fontId="3" fillId="0" borderId="5" xfId="0" applyNumberFormat="1" applyFont="1" applyBorder="1" applyProtection="1">
      <protection locked="0"/>
    </xf>
    <xf numFmtId="168" fontId="3" fillId="0" borderId="11" xfId="0" applyNumberFormat="1" applyFont="1" applyBorder="1" applyProtection="1">
      <protection locked="0"/>
    </xf>
    <xf numFmtId="0" fontId="2" fillId="0" borderId="14" xfId="0" applyFont="1" applyBorder="1"/>
    <xf numFmtId="0" fontId="2" fillId="0" borderId="19" xfId="0" applyFont="1" applyBorder="1"/>
    <xf numFmtId="0" fontId="7" fillId="0" borderId="0" xfId="0" applyFont="1" applyAlignment="1" applyProtection="1">
      <alignment horizontal="left"/>
      <protection locked="0"/>
    </xf>
    <xf numFmtId="14" fontId="7" fillId="0" borderId="0" xfId="0" applyNumberFormat="1" applyFont="1" applyAlignment="1">
      <alignment horizontal="left"/>
    </xf>
    <xf numFmtId="3" fontId="7" fillId="0" borderId="0" xfId="0" applyNumberFormat="1" applyFont="1" applyAlignment="1">
      <alignment horizontal="center"/>
    </xf>
    <xf numFmtId="0" fontId="7" fillId="0" borderId="0" xfId="0" applyFont="1" applyAlignment="1">
      <alignment horizontal="center"/>
    </xf>
    <xf numFmtId="44" fontId="3" fillId="0" borderId="0" xfId="0" applyNumberFormat="1" applyFont="1" applyAlignment="1">
      <alignment horizontal="center"/>
    </xf>
    <xf numFmtId="3" fontId="3" fillId="0" borderId="0" xfId="0" applyNumberFormat="1" applyFont="1" applyAlignment="1">
      <alignment horizontal="center"/>
    </xf>
    <xf numFmtId="0" fontId="3" fillId="0" borderId="0" xfId="0" applyFont="1" applyAlignment="1">
      <alignment horizontal="left"/>
    </xf>
    <xf numFmtId="0" fontId="3" fillId="0" borderId="0" xfId="0" applyFont="1"/>
    <xf numFmtId="14" fontId="3" fillId="0" borderId="0" xfId="0" applyNumberFormat="1" applyFont="1" applyAlignment="1">
      <alignment horizontal="left"/>
    </xf>
    <xf numFmtId="0" fontId="7" fillId="0" borderId="10" xfId="0" quotePrefix="1" applyFont="1" applyBorder="1" applyProtection="1">
      <protection locked="0"/>
    </xf>
    <xf numFmtId="0" fontId="7" fillId="0" borderId="10" xfId="0" applyFont="1" applyBorder="1" applyProtection="1">
      <protection locked="0"/>
    </xf>
    <xf numFmtId="0" fontId="7" fillId="0" borderId="12" xfId="0" applyFont="1" applyBorder="1" applyProtection="1">
      <protection locked="0"/>
    </xf>
    <xf numFmtId="165" fontId="7" fillId="0" borderId="3" xfId="0" applyNumberFormat="1" applyFont="1" applyBorder="1" applyProtection="1">
      <protection locked="0"/>
    </xf>
    <xf numFmtId="168" fontId="7" fillId="0" borderId="3" xfId="0" applyNumberFormat="1" applyFont="1" applyBorder="1" applyProtection="1">
      <protection locked="0"/>
    </xf>
    <xf numFmtId="168" fontId="7" fillId="0" borderId="0" xfId="0" applyNumberFormat="1" applyFont="1" applyProtection="1">
      <protection locked="0"/>
    </xf>
    <xf numFmtId="0" fontId="3" fillId="0" borderId="12" xfId="0" applyFont="1" applyBorder="1"/>
    <xf numFmtId="10" fontId="0" fillId="0" borderId="0" xfId="0" applyNumberFormat="1" applyAlignment="1">
      <alignment horizontal="center"/>
    </xf>
    <xf numFmtId="0" fontId="0" fillId="0" borderId="8" xfId="0" applyBorder="1" applyAlignment="1">
      <alignment horizontal="right"/>
    </xf>
    <xf numFmtId="0" fontId="7" fillId="0" borderId="10" xfId="0" applyFont="1" applyBorder="1"/>
    <xf numFmtId="7" fontId="3" fillId="0" borderId="0" xfId="0" applyNumberFormat="1" applyFont="1" applyAlignment="1">
      <alignment horizontal="center"/>
    </xf>
    <xf numFmtId="0" fontId="3" fillId="0" borderId="4" xfId="0" applyFont="1" applyBorder="1" applyAlignment="1">
      <alignment horizontal="left"/>
    </xf>
    <xf numFmtId="0" fontId="3" fillId="0" borderId="6" xfId="0" applyFont="1" applyBorder="1" applyAlignment="1">
      <alignment horizontal="center"/>
    </xf>
    <xf numFmtId="168" fontId="3" fillId="0" borderId="2" xfId="0" applyNumberFormat="1" applyFont="1" applyBorder="1"/>
    <xf numFmtId="2" fontId="7" fillId="0" borderId="51" xfId="0" applyNumberFormat="1" applyFont="1" applyBorder="1" applyAlignment="1">
      <alignment horizontal="center"/>
    </xf>
    <xf numFmtId="2" fontId="7" fillId="0" borderId="6" xfId="0" applyNumberFormat="1" applyFont="1" applyBorder="1" applyAlignment="1">
      <alignment horizontal="center"/>
    </xf>
    <xf numFmtId="9" fontId="7" fillId="0" borderId="2" xfId="1" applyFont="1" applyFill="1" applyBorder="1" applyProtection="1"/>
    <xf numFmtId="168" fontId="7" fillId="0" borderId="3" xfId="0" applyNumberFormat="1" applyFont="1" applyBorder="1"/>
    <xf numFmtId="165" fontId="3" fillId="0" borderId="2" xfId="0" applyNumberFormat="1" applyFont="1" applyBorder="1" applyAlignment="1">
      <alignment horizontal="center"/>
    </xf>
    <xf numFmtId="2" fontId="3" fillId="0" borderId="11" xfId="0" applyNumberFormat="1" applyFont="1" applyBorder="1" applyAlignment="1">
      <alignment horizontal="center"/>
    </xf>
    <xf numFmtId="0" fontId="3" fillId="0" borderId="4" xfId="0" applyFont="1" applyBorder="1"/>
    <xf numFmtId="2" fontId="7" fillId="0" borderId="28" xfId="0" applyNumberFormat="1" applyFont="1" applyBorder="1" applyAlignment="1">
      <alignment horizontal="center"/>
    </xf>
    <xf numFmtId="0" fontId="0" fillId="0" borderId="27" xfId="0" applyBorder="1" applyAlignment="1">
      <alignment horizontal="left"/>
    </xf>
    <xf numFmtId="0" fontId="0" fillId="0" borderId="28" xfId="0" applyBorder="1" applyAlignment="1">
      <alignment horizontal="left"/>
    </xf>
    <xf numFmtId="0" fontId="0" fillId="0" borderId="29" xfId="0" applyBorder="1" applyAlignment="1">
      <alignment horizontal="left"/>
    </xf>
    <xf numFmtId="0" fontId="0" fillId="0" borderId="30" xfId="0" applyBorder="1" applyAlignment="1">
      <alignment horizontal="left"/>
    </xf>
    <xf numFmtId="0" fontId="0" fillId="0" borderId="31" xfId="0" applyBorder="1" applyAlignment="1">
      <alignment horizontal="left"/>
    </xf>
    <xf numFmtId="0" fontId="0" fillId="0" borderId="32" xfId="0" applyBorder="1" applyAlignment="1">
      <alignment horizontal="left"/>
    </xf>
    <xf numFmtId="0" fontId="0" fillId="0" borderId="29" xfId="0" applyBorder="1" applyAlignment="1">
      <alignment horizontal="center"/>
    </xf>
    <xf numFmtId="0" fontId="0" fillId="0" borderId="48" xfId="0" applyBorder="1" applyAlignment="1">
      <alignment horizontal="center"/>
    </xf>
    <xf numFmtId="0" fontId="0" fillId="0" borderId="49" xfId="0" applyBorder="1" applyAlignment="1">
      <alignment horizontal="center"/>
    </xf>
    <xf numFmtId="0" fontId="0" fillId="0" borderId="58" xfId="0" applyBorder="1" applyAlignment="1">
      <alignment horizontal="center"/>
    </xf>
    <xf numFmtId="0" fontId="0" fillId="0" borderId="59" xfId="0" applyBorder="1" applyAlignment="1">
      <alignment horizontal="center"/>
    </xf>
    <xf numFmtId="0" fontId="0" fillId="0" borderId="27" xfId="0" applyBorder="1" applyAlignment="1">
      <alignment horizontal="center"/>
    </xf>
    <xf numFmtId="0" fontId="0" fillId="0" borderId="46" xfId="0" applyBorder="1" applyAlignment="1">
      <alignment horizontal="center"/>
    </xf>
    <xf numFmtId="0" fontId="0" fillId="0" borderId="47" xfId="0" applyBorder="1" applyAlignment="1">
      <alignment horizontal="center"/>
    </xf>
  </cellXfs>
  <cellStyles count="2">
    <cellStyle name="Procent" xfId="1" builtinId="5"/>
    <cellStyle name="Standaard" xfId="0" builtinId="0"/>
  </cellStyles>
  <dxfs count="33"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  <dxf>
      <font>
        <condense val="0"/>
        <extend val="0"/>
        <color indexed="8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eetMetadata" Target="metadata.xml"/></Relationships>
</file>

<file path=xl/theme/theme1.xml><?xml version="1.0" encoding="utf-8"?>
<a:theme xmlns:a="http://schemas.openxmlformats.org/drawingml/2006/main" name="Office 2013 - 2022 Thema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63A4C9-4E7E-4DB8-9EAF-6F94E74DF395}">
  <sheetPr>
    <tabColor rgb="FFFFC000"/>
  </sheetPr>
  <dimension ref="A1:K52"/>
  <sheetViews>
    <sheetView showZeros="0" tabSelected="1" zoomScaleNormal="100" workbookViewId="0">
      <selection activeCell="C7" sqref="C7"/>
    </sheetView>
  </sheetViews>
  <sheetFormatPr defaultRowHeight="15" x14ac:dyDescent="0.25"/>
  <cols>
    <col min="1" max="1" width="5.7109375" customWidth="1"/>
    <col min="2" max="2" width="23.5703125" bestFit="1" customWidth="1"/>
    <col min="3" max="3" width="18" customWidth="1"/>
    <col min="4" max="4" width="11.28515625" customWidth="1"/>
    <col min="5" max="7" width="18.7109375" customWidth="1"/>
    <col min="8" max="8" width="5.7109375" customWidth="1"/>
    <col min="9" max="9" width="12" style="3" bestFit="1" customWidth="1"/>
    <col min="10" max="10" width="12" bestFit="1" customWidth="1"/>
    <col min="11" max="11" width="16.42578125" bestFit="1" customWidth="1"/>
  </cols>
  <sheetData>
    <row r="1" spans="1:11" ht="15.75" x14ac:dyDescent="0.25">
      <c r="A1" s="67"/>
      <c r="B1" s="100" t="s">
        <v>244</v>
      </c>
      <c r="C1" s="68"/>
      <c r="D1" s="68"/>
      <c r="E1" s="68"/>
      <c r="F1" s="68"/>
      <c r="G1" s="68"/>
      <c r="H1" s="69"/>
    </row>
    <row r="2" spans="1:11" x14ac:dyDescent="0.25">
      <c r="A2" s="47"/>
      <c r="H2" s="48"/>
    </row>
    <row r="3" spans="1:11" ht="15" customHeight="1" x14ac:dyDescent="0.25">
      <c r="A3" s="47"/>
      <c r="B3" s="20" t="s">
        <v>232</v>
      </c>
      <c r="C3" s="117" t="s">
        <v>280</v>
      </c>
      <c r="H3" s="48"/>
    </row>
    <row r="4" spans="1:11" ht="15" customHeight="1" x14ac:dyDescent="0.25">
      <c r="A4" s="47"/>
      <c r="B4" s="20" t="s">
        <v>233</v>
      </c>
      <c r="C4" s="117" t="s">
        <v>280</v>
      </c>
      <c r="H4" s="48"/>
    </row>
    <row r="5" spans="1:11" x14ac:dyDescent="0.25">
      <c r="A5" s="47"/>
      <c r="B5" s="20" t="s">
        <v>1</v>
      </c>
      <c r="C5" s="70" t="s">
        <v>2</v>
      </c>
      <c r="H5" s="48"/>
      <c r="K5" s="19"/>
    </row>
    <row r="6" spans="1:11" x14ac:dyDescent="0.25">
      <c r="A6" s="47"/>
      <c r="B6" s="20" t="s">
        <v>234</v>
      </c>
      <c r="C6" s="118">
        <f ca="1">TODAY()</f>
        <v>45894</v>
      </c>
      <c r="H6" s="48"/>
    </row>
    <row r="7" spans="1:11" x14ac:dyDescent="0.25">
      <c r="A7" s="47"/>
      <c r="B7" s="20" t="s">
        <v>0</v>
      </c>
      <c r="C7" s="70"/>
      <c r="H7" s="48"/>
    </row>
    <row r="8" spans="1:11" x14ac:dyDescent="0.25">
      <c r="A8" s="47"/>
      <c r="B8" s="20" t="s">
        <v>240</v>
      </c>
      <c r="C8" s="70" t="s">
        <v>77</v>
      </c>
      <c r="H8" s="48"/>
    </row>
    <row r="9" spans="1:11" ht="15.75" thickBot="1" x14ac:dyDescent="0.3">
      <c r="A9" s="47"/>
      <c r="B9" s="20"/>
      <c r="C9" s="70"/>
      <c r="H9" s="48"/>
    </row>
    <row r="10" spans="1:11" s="20" customFormat="1" ht="15.75" thickBot="1" x14ac:dyDescent="0.3">
      <c r="A10" s="52"/>
      <c r="B10" s="39" t="s">
        <v>3</v>
      </c>
      <c r="C10" s="115"/>
      <c r="D10" s="116" t="s">
        <v>225</v>
      </c>
      <c r="E10" s="75" t="s">
        <v>4</v>
      </c>
      <c r="F10" s="75" t="s">
        <v>5</v>
      </c>
      <c r="G10" s="76" t="s">
        <v>6</v>
      </c>
      <c r="H10" s="71"/>
      <c r="I10" s="49"/>
    </row>
    <row r="11" spans="1:11" x14ac:dyDescent="0.25">
      <c r="A11" s="47"/>
      <c r="B11" s="152" t="str">
        <f>IF($E$11+$F$11+$G$11=0,"",Installatiedelen!$B$1)</f>
        <v>Installatie delen</v>
      </c>
      <c r="C11" s="153"/>
      <c r="D11" s="24" t="str">
        <f>IF($E$11+$F$11+$G$11=0,"",Installatiedelen!$A$1)</f>
        <v>Blad 1</v>
      </c>
      <c r="E11" s="25">
        <f>Installatiedelen!D73</f>
        <v>0</v>
      </c>
      <c r="F11" s="25">
        <f>Installatiedelen!O73</f>
        <v>5.5148000000000001</v>
      </c>
      <c r="G11" s="26">
        <f>Installatiedelen!H73</f>
        <v>1.7799999999999998</v>
      </c>
      <c r="H11" s="72"/>
    </row>
    <row r="12" spans="1:11" x14ac:dyDescent="0.25">
      <c r="A12" s="47"/>
      <c r="B12" s="148" t="str">
        <f>IF($E$12+$F$12+$G$12=0,"",Schakelmateriaal!$B$1)</f>
        <v>Schakelmateriaal</v>
      </c>
      <c r="C12" s="149"/>
      <c r="D12" s="22" t="str">
        <f>IF($E$12+$F$12+$G$12=0,"",Schakelmateriaal!$A$1)</f>
        <v>Blad 2</v>
      </c>
      <c r="E12" s="23">
        <f>Schakelmateriaal!D73</f>
        <v>0</v>
      </c>
      <c r="F12" s="23">
        <f>Schakelmateriaal!O73</f>
        <v>36.780800000000006</v>
      </c>
      <c r="G12" s="27">
        <f>Schakelmateriaal!H73</f>
        <v>1.6</v>
      </c>
      <c r="H12" s="72"/>
    </row>
    <row r="13" spans="1:11" x14ac:dyDescent="0.25">
      <c r="A13" s="47"/>
      <c r="B13" s="148" t="str">
        <f>IF($E$13+$F$13+$G$13=0,"",Verdeler!$B$1)</f>
        <v>Verdeler</v>
      </c>
      <c r="C13" s="149"/>
      <c r="D13" s="22" t="str">
        <f>IF($E$13+$F$13+$G$13=0,"",Verdeler!$A$1)</f>
        <v>Blad 3</v>
      </c>
      <c r="E13" s="23">
        <f>Verdeler!D73</f>
        <v>0</v>
      </c>
      <c r="F13" s="23">
        <f>Verdeler!O73</f>
        <v>1000</v>
      </c>
      <c r="G13" s="27">
        <f>Verdeler!H73</f>
        <v>4</v>
      </c>
      <c r="H13" s="72"/>
    </row>
    <row r="14" spans="1:11" x14ac:dyDescent="0.25">
      <c r="A14" s="47"/>
      <c r="B14" s="148" t="str">
        <f>IF($E$14+$F$14+$G$14=0,"",Zwakstroom!$B$1)</f>
        <v>Zwakstroom</v>
      </c>
      <c r="C14" s="149"/>
      <c r="D14" s="22" t="str">
        <f>IF($E$14+$F$14+$G$14=0,"",Zwakstroom!$A$1)</f>
        <v>Blad 4</v>
      </c>
      <c r="E14" s="23">
        <f>Zwakstroom!D73</f>
        <v>0</v>
      </c>
      <c r="F14" s="23">
        <f>Zwakstroom!O73</f>
        <v>56.58</v>
      </c>
      <c r="G14" s="27">
        <f>Zwakstroom!H73</f>
        <v>2</v>
      </c>
      <c r="H14" s="72"/>
    </row>
    <row r="15" spans="1:11" x14ac:dyDescent="0.25">
      <c r="A15" s="47"/>
      <c r="B15" s="148" t="str">
        <f>IF($E$15+$F$15+$G$15=0,"",Kabelgoten!$B$1)</f>
        <v>Kabelgoten en ladder</v>
      </c>
      <c r="C15" s="149"/>
      <c r="D15" s="22" t="str">
        <f>IF($E$15+$F$15+$G$15=0,"",Kabelgoten!$A$1)</f>
        <v>Blad 5</v>
      </c>
      <c r="E15" s="23">
        <f>Kabelgoten!D73</f>
        <v>0</v>
      </c>
      <c r="F15" s="23">
        <f>Kabelgoten!O73</f>
        <v>97.944000000000003</v>
      </c>
      <c r="G15" s="27">
        <f>Kabelgoten!H73</f>
        <v>1.6500000000000001</v>
      </c>
      <c r="H15" s="72"/>
    </row>
    <row r="16" spans="1:11" x14ac:dyDescent="0.25">
      <c r="A16" s="47"/>
      <c r="B16" s="148" t="str">
        <f>IF($E$16+$F$16+$G$16=0,"",Verlichting!$B$1)</f>
        <v>Verlichting</v>
      </c>
      <c r="C16" s="149"/>
      <c r="D16" s="22" t="str">
        <f>IF($E$16+$F$16+$G$16=0,"",Verlichting!$A$1)</f>
        <v>Blad 6</v>
      </c>
      <c r="E16" s="23">
        <f>Verlichting!D73</f>
        <v>0</v>
      </c>
      <c r="F16" s="23">
        <f>Verlichting!O73</f>
        <v>11.1044</v>
      </c>
      <c r="G16" s="27">
        <f>Verlichting!H73</f>
        <v>0.56000000000000005</v>
      </c>
      <c r="H16" s="72"/>
    </row>
    <row r="17" spans="1:10" x14ac:dyDescent="0.25">
      <c r="A17" s="47"/>
      <c r="B17" s="148" t="str">
        <f>IF($E$17+$F$17+$G$17=0,"",BMI!$B$1)</f>
        <v>Brandmeld installatie</v>
      </c>
      <c r="C17" s="149"/>
      <c r="D17" s="22" t="str">
        <f>IF($E$17+$F$17+$G$17=0,"",BMI!$A$1)</f>
        <v>Blad 7</v>
      </c>
      <c r="E17" s="23">
        <f>BMI!D73</f>
        <v>0</v>
      </c>
      <c r="F17" s="23">
        <f>BMI!O73</f>
        <v>11.315800000000001</v>
      </c>
      <c r="G17" s="27">
        <f>BMI!H73</f>
        <v>1.7799999999999998</v>
      </c>
      <c r="H17" s="72"/>
    </row>
    <row r="18" spans="1:10" x14ac:dyDescent="0.25">
      <c r="A18" s="47"/>
      <c r="B18" s="148" t="str">
        <f>IF($E$18+$F$18+$G$18=0,"",Leeg!B1)</f>
        <v/>
      </c>
      <c r="C18" s="149"/>
      <c r="D18" s="22" t="str">
        <f>IF($E$18+$F$18+$G$18=0,"",Leeg!B1)</f>
        <v/>
      </c>
      <c r="E18" s="23">
        <f>Leeg!D73</f>
        <v>0</v>
      </c>
      <c r="F18" s="23">
        <f>Leeg!O73</f>
        <v>0</v>
      </c>
      <c r="G18" s="27">
        <f>Leeg!H73</f>
        <v>0</v>
      </c>
      <c r="H18" s="72"/>
    </row>
    <row r="19" spans="1:10" x14ac:dyDescent="0.25">
      <c r="A19" s="47"/>
      <c r="B19" s="148"/>
      <c r="C19" s="149"/>
      <c r="D19" s="22"/>
      <c r="E19" s="23"/>
      <c r="F19" s="23"/>
      <c r="G19" s="27"/>
      <c r="H19" s="72"/>
    </row>
    <row r="20" spans="1:10" ht="15.75" thickBot="1" x14ac:dyDescent="0.3">
      <c r="A20" s="47"/>
      <c r="B20" s="150"/>
      <c r="C20" s="151"/>
      <c r="D20" s="28"/>
      <c r="E20" s="29"/>
      <c r="F20" s="29"/>
      <c r="G20" s="30"/>
      <c r="H20" s="72"/>
    </row>
    <row r="21" spans="1:10" ht="15.75" thickBot="1" x14ac:dyDescent="0.3">
      <c r="A21" s="47"/>
      <c r="B21" s="34" t="s">
        <v>8</v>
      </c>
      <c r="C21" s="35"/>
      <c r="D21" s="35"/>
      <c r="E21" s="33">
        <f>SUM(E11:E20)</f>
        <v>0</v>
      </c>
      <c r="F21" s="31">
        <f>SUM(F11:F20)</f>
        <v>1219.2397999999998</v>
      </c>
      <c r="G21" s="32">
        <f>SUM(G11:G20)</f>
        <v>13.37</v>
      </c>
      <c r="H21" s="72"/>
    </row>
    <row r="22" spans="1:10" x14ac:dyDescent="0.25">
      <c r="A22" s="47"/>
      <c r="B22" s="67"/>
      <c r="C22" s="68"/>
      <c r="D22" s="68"/>
      <c r="E22" s="68"/>
      <c r="F22" s="68"/>
      <c r="G22" s="69"/>
      <c r="H22" s="48"/>
    </row>
    <row r="23" spans="1:10" x14ac:dyDescent="0.25">
      <c r="A23" s="47"/>
      <c r="B23" s="47"/>
      <c r="G23" s="48"/>
      <c r="H23" s="48"/>
    </row>
    <row r="24" spans="1:10" x14ac:dyDescent="0.25">
      <c r="A24" s="47"/>
      <c r="B24" s="47"/>
      <c r="C24" s="49" t="s">
        <v>222</v>
      </c>
      <c r="D24" s="49"/>
      <c r="E24" s="73" t="s">
        <v>231</v>
      </c>
      <c r="F24" s="73" t="s">
        <v>9</v>
      </c>
      <c r="G24" s="74" t="s">
        <v>10</v>
      </c>
      <c r="H24" s="71"/>
      <c r="I24" s="49" t="s">
        <v>235</v>
      </c>
    </row>
    <row r="25" spans="1:10" x14ac:dyDescent="0.25">
      <c r="A25" s="47"/>
      <c r="B25" s="47" t="s">
        <v>5</v>
      </c>
      <c r="C25" s="50">
        <v>0.1</v>
      </c>
      <c r="D25" s="3"/>
      <c r="E25" s="36">
        <f>F21</f>
        <v>1219.2397999999998</v>
      </c>
      <c r="F25" s="36">
        <f>C25*E25</f>
        <v>121.92397999999999</v>
      </c>
      <c r="G25" s="51">
        <f>E25+F25</f>
        <v>1341.1637799999999</v>
      </c>
      <c r="H25" s="58"/>
      <c r="I25" s="133">
        <f t="shared" ref="I25:I47" si="0">G25/$G$47</f>
        <v>0.44212551721338333</v>
      </c>
    </row>
    <row r="26" spans="1:10" x14ac:dyDescent="0.25">
      <c r="A26" s="47"/>
      <c r="B26" s="47" t="s">
        <v>4</v>
      </c>
      <c r="C26" s="50"/>
      <c r="D26" s="3"/>
      <c r="E26" s="36">
        <f>E21</f>
        <v>0</v>
      </c>
      <c r="F26" s="36">
        <f>C26*E26</f>
        <v>0</v>
      </c>
      <c r="G26" s="51">
        <f>E26+F26</f>
        <v>0</v>
      </c>
      <c r="H26" s="58"/>
      <c r="I26" s="133">
        <f t="shared" si="0"/>
        <v>0</v>
      </c>
      <c r="J26">
        <v>0</v>
      </c>
    </row>
    <row r="27" spans="1:10" x14ac:dyDescent="0.25">
      <c r="A27" s="47"/>
      <c r="B27" s="47"/>
      <c r="C27" s="3"/>
      <c r="D27" s="3"/>
      <c r="E27" s="36"/>
      <c r="F27" s="36"/>
      <c r="G27" s="51"/>
      <c r="H27" s="58"/>
      <c r="I27" s="133">
        <f t="shared" si="0"/>
        <v>0</v>
      </c>
    </row>
    <row r="28" spans="1:10" x14ac:dyDescent="0.25">
      <c r="A28" s="47"/>
      <c r="B28" s="52" t="s">
        <v>6</v>
      </c>
      <c r="C28" s="49" t="s">
        <v>229</v>
      </c>
      <c r="D28" s="49" t="s">
        <v>228</v>
      </c>
      <c r="E28" s="36"/>
      <c r="F28" s="36"/>
      <c r="G28" s="51"/>
      <c r="H28" s="58"/>
      <c r="I28" s="133">
        <f t="shared" si="0"/>
        <v>0</v>
      </c>
    </row>
    <row r="29" spans="1:10" x14ac:dyDescent="0.25">
      <c r="A29" s="47"/>
      <c r="B29" s="47" t="s">
        <v>11</v>
      </c>
      <c r="C29" s="53">
        <v>40</v>
      </c>
      <c r="D29" s="54">
        <f>G21</f>
        <v>13.37</v>
      </c>
      <c r="E29" s="36"/>
      <c r="F29" s="36"/>
      <c r="G29" s="51"/>
      <c r="H29" s="58"/>
      <c r="I29" s="133">
        <f t="shared" si="0"/>
        <v>0</v>
      </c>
    </row>
    <row r="30" spans="1:10" x14ac:dyDescent="0.25">
      <c r="A30" s="47"/>
      <c r="B30" s="47" t="s">
        <v>223</v>
      </c>
      <c r="C30" s="50">
        <v>0.9</v>
      </c>
      <c r="D30" s="3">
        <f>D29*C30</f>
        <v>12.032999999999999</v>
      </c>
      <c r="E30" s="36">
        <f>D30*C29</f>
        <v>481.32</v>
      </c>
      <c r="F30" s="36"/>
      <c r="G30" s="51">
        <f>E30</f>
        <v>481.32</v>
      </c>
      <c r="H30" s="58"/>
      <c r="I30" s="133">
        <f t="shared" si="0"/>
        <v>0.15867104161219273</v>
      </c>
    </row>
    <row r="31" spans="1:10" x14ac:dyDescent="0.25">
      <c r="A31" s="47"/>
      <c r="B31" s="47"/>
      <c r="C31" s="3"/>
      <c r="D31" s="3"/>
      <c r="E31" s="36"/>
      <c r="F31" s="36"/>
      <c r="G31" s="51"/>
      <c r="H31" s="58"/>
      <c r="I31" s="133">
        <f t="shared" si="0"/>
        <v>0</v>
      </c>
    </row>
    <row r="32" spans="1:10" x14ac:dyDescent="0.25">
      <c r="A32" s="47"/>
      <c r="B32" s="47" t="s">
        <v>238</v>
      </c>
      <c r="C32" s="55">
        <v>30</v>
      </c>
      <c r="D32" s="119">
        <v>10</v>
      </c>
      <c r="E32" s="36">
        <f>C32*D32</f>
        <v>300</v>
      </c>
      <c r="F32" s="36"/>
      <c r="G32" s="51">
        <f t="shared" ref="G32:G36" si="1">E32+F32</f>
        <v>300</v>
      </c>
      <c r="H32" s="58"/>
      <c r="I32" s="133">
        <f t="shared" si="0"/>
        <v>9.8897433066687065E-2</v>
      </c>
    </row>
    <row r="33" spans="1:11" x14ac:dyDescent="0.25">
      <c r="A33" s="47"/>
      <c r="B33" s="47" t="s">
        <v>14</v>
      </c>
      <c r="C33" s="55">
        <v>35</v>
      </c>
      <c r="D33" s="119"/>
      <c r="E33" s="36">
        <f>C33*D33</f>
        <v>0</v>
      </c>
      <c r="F33" s="36"/>
      <c r="G33" s="51">
        <f t="shared" si="1"/>
        <v>0</v>
      </c>
      <c r="H33" s="58"/>
      <c r="I33" s="133">
        <f t="shared" si="0"/>
        <v>0</v>
      </c>
    </row>
    <row r="34" spans="1:11" x14ac:dyDescent="0.25">
      <c r="A34" s="47"/>
      <c r="B34" s="47" t="s">
        <v>15</v>
      </c>
      <c r="C34" s="55">
        <v>40</v>
      </c>
      <c r="D34" s="119">
        <v>20</v>
      </c>
      <c r="E34" s="36">
        <f>C34*D34</f>
        <v>800</v>
      </c>
      <c r="F34" s="36"/>
      <c r="G34" s="51">
        <f t="shared" si="1"/>
        <v>800</v>
      </c>
      <c r="H34" s="58"/>
      <c r="I34" s="133">
        <f t="shared" si="0"/>
        <v>0.26372648817783217</v>
      </c>
    </row>
    <row r="35" spans="1:11" x14ac:dyDescent="0.25">
      <c r="A35" s="47"/>
      <c r="B35" s="47" t="s">
        <v>13</v>
      </c>
      <c r="C35" s="55">
        <v>40</v>
      </c>
      <c r="D35" s="119"/>
      <c r="E35" s="36">
        <f>C35*D35</f>
        <v>0</v>
      </c>
      <c r="F35" s="36"/>
      <c r="G35" s="51">
        <f t="shared" si="1"/>
        <v>0</v>
      </c>
      <c r="H35" s="58"/>
      <c r="I35" s="133">
        <f t="shared" si="0"/>
        <v>0</v>
      </c>
    </row>
    <row r="36" spans="1:11" x14ac:dyDescent="0.25">
      <c r="A36" s="47"/>
      <c r="B36" s="47" t="s">
        <v>239</v>
      </c>
      <c r="C36" s="55">
        <v>40</v>
      </c>
      <c r="D36" s="119"/>
      <c r="E36" s="36">
        <f>C36*D36</f>
        <v>0</v>
      </c>
      <c r="F36" s="36"/>
      <c r="G36" s="51">
        <f t="shared" si="1"/>
        <v>0</v>
      </c>
      <c r="H36" s="58"/>
      <c r="I36" s="133">
        <f t="shared" si="0"/>
        <v>0</v>
      </c>
    </row>
    <row r="37" spans="1:11" ht="15.75" thickBot="1" x14ac:dyDescent="0.3">
      <c r="A37" s="47"/>
      <c r="B37" s="47"/>
      <c r="E37" s="38"/>
      <c r="F37" s="38"/>
      <c r="G37" s="56"/>
      <c r="H37" s="58"/>
      <c r="I37" s="133">
        <f t="shared" si="0"/>
        <v>0</v>
      </c>
    </row>
    <row r="38" spans="1:11" ht="16.5" thickTop="1" thickBot="1" x14ac:dyDescent="0.3">
      <c r="A38" s="47"/>
      <c r="B38" s="52" t="s">
        <v>16</v>
      </c>
      <c r="E38" s="41">
        <f>SUM(E25:E37)</f>
        <v>2800.5598</v>
      </c>
      <c r="F38" s="40">
        <f>SUM(F25:F37)</f>
        <v>121.92397999999999</v>
      </c>
      <c r="G38" s="57">
        <f>SUM(E38:F38)</f>
        <v>2922.48378</v>
      </c>
      <c r="H38" s="58"/>
      <c r="I38" s="133">
        <f t="shared" si="0"/>
        <v>0.9634204800700954</v>
      </c>
    </row>
    <row r="39" spans="1:11" ht="15.75" thickTop="1" x14ac:dyDescent="0.25">
      <c r="A39" s="47"/>
      <c r="B39" s="52" t="s">
        <v>247</v>
      </c>
      <c r="C39" s="50">
        <v>0.05</v>
      </c>
      <c r="E39" s="36"/>
      <c r="F39" s="36"/>
      <c r="G39" s="58">
        <f>E25*C39</f>
        <v>60.961989999999993</v>
      </c>
      <c r="H39" s="58"/>
      <c r="I39" s="133">
        <f t="shared" si="0"/>
        <v>2.0096614418790154E-2</v>
      </c>
    </row>
    <row r="40" spans="1:11" x14ac:dyDescent="0.25">
      <c r="A40" s="47"/>
      <c r="B40" s="47"/>
      <c r="C40" s="50"/>
      <c r="D40" s="21"/>
      <c r="E40" s="42"/>
      <c r="F40" s="37"/>
      <c r="G40" s="58"/>
      <c r="H40" s="58"/>
      <c r="I40" s="133">
        <f t="shared" si="0"/>
        <v>0</v>
      </c>
    </row>
    <row r="41" spans="1:11" x14ac:dyDescent="0.25">
      <c r="A41" s="47"/>
      <c r="B41" s="52" t="s">
        <v>18</v>
      </c>
      <c r="C41" s="59" t="s">
        <v>227</v>
      </c>
      <c r="D41" s="59" t="s">
        <v>48</v>
      </c>
      <c r="E41" s="43"/>
      <c r="F41" s="37"/>
      <c r="G41" s="58">
        <f>SUM(E41:F41)</f>
        <v>0</v>
      </c>
      <c r="H41" s="58"/>
      <c r="I41" s="133">
        <f t="shared" si="0"/>
        <v>0</v>
      </c>
    </row>
    <row r="42" spans="1:11" x14ac:dyDescent="0.25">
      <c r="A42" s="47"/>
      <c r="B42" s="60" t="s">
        <v>230</v>
      </c>
      <c r="C42" s="53">
        <v>50</v>
      </c>
      <c r="D42" s="120">
        <v>1</v>
      </c>
      <c r="E42" s="44">
        <f>C42*D42</f>
        <v>50</v>
      </c>
      <c r="F42" s="37"/>
      <c r="G42" s="58">
        <f t="shared" ref="G42:G45" si="2">SUM(E42:F42)</f>
        <v>50</v>
      </c>
      <c r="H42" s="58"/>
      <c r="I42" s="133">
        <f t="shared" si="0"/>
        <v>1.6482905511114511E-2</v>
      </c>
    </row>
    <row r="43" spans="1:11" x14ac:dyDescent="0.25">
      <c r="A43" s="47"/>
      <c r="B43" s="60" t="s">
        <v>226</v>
      </c>
      <c r="C43" s="53">
        <v>20</v>
      </c>
      <c r="D43" s="120"/>
      <c r="E43" s="44">
        <f>C43*D43</f>
        <v>0</v>
      </c>
      <c r="F43" s="37"/>
      <c r="G43" s="58">
        <f t="shared" si="2"/>
        <v>0</v>
      </c>
      <c r="H43" s="58"/>
      <c r="I43" s="133">
        <f t="shared" si="0"/>
        <v>0</v>
      </c>
    </row>
    <row r="44" spans="1:11" x14ac:dyDescent="0.25">
      <c r="A44" s="47"/>
      <c r="B44" s="60" t="s">
        <v>7</v>
      </c>
      <c r="C44" s="53"/>
      <c r="D44" s="120"/>
      <c r="E44" s="44">
        <f>C44*D44</f>
        <v>0</v>
      </c>
      <c r="F44" s="37"/>
      <c r="G44" s="58">
        <f t="shared" si="2"/>
        <v>0</v>
      </c>
      <c r="H44" s="58"/>
      <c r="I44" s="133">
        <f t="shared" si="0"/>
        <v>0</v>
      </c>
    </row>
    <row r="45" spans="1:11" x14ac:dyDescent="0.25">
      <c r="A45" s="47"/>
      <c r="B45" s="60" t="s">
        <v>7</v>
      </c>
      <c r="C45" s="53"/>
      <c r="D45" s="120"/>
      <c r="E45" s="44">
        <f>C45*D45</f>
        <v>0</v>
      </c>
      <c r="F45" s="37"/>
      <c r="G45" s="58">
        <f t="shared" si="2"/>
        <v>0</v>
      </c>
      <c r="H45" s="58"/>
      <c r="I45" s="133">
        <f t="shared" si="0"/>
        <v>0</v>
      </c>
    </row>
    <row r="46" spans="1:11" ht="15.75" thickBot="1" x14ac:dyDescent="0.3">
      <c r="A46" s="47"/>
      <c r="B46" s="60" t="s">
        <v>7</v>
      </c>
      <c r="C46" s="53"/>
      <c r="D46" s="120"/>
      <c r="E46" s="44">
        <f>C46*D46</f>
        <v>0</v>
      </c>
      <c r="F46" s="24"/>
      <c r="G46" s="61">
        <f t="shared" ref="G46" si="3">SUM(E46:F46)</f>
        <v>0</v>
      </c>
      <c r="H46" s="58"/>
      <c r="I46" s="133">
        <f t="shared" si="0"/>
        <v>0</v>
      </c>
    </row>
    <row r="47" spans="1:11" ht="16.5" thickTop="1" thickBot="1" x14ac:dyDescent="0.3">
      <c r="A47" s="47"/>
      <c r="B47" s="52" t="s">
        <v>10</v>
      </c>
      <c r="E47" s="45">
        <f>SUM(E38:E46)</f>
        <v>2850.5598</v>
      </c>
      <c r="F47" s="46">
        <f>SUM(F38:F46)</f>
        <v>121.92397999999999</v>
      </c>
      <c r="G47" s="62">
        <f>SUM(G38:G46)</f>
        <v>3033.4457699999998</v>
      </c>
      <c r="H47" s="48"/>
      <c r="I47" s="133">
        <f t="shared" si="0"/>
        <v>1</v>
      </c>
    </row>
    <row r="48" spans="1:11" ht="15.75" thickTop="1" x14ac:dyDescent="0.25">
      <c r="A48" s="47"/>
      <c r="B48" s="47"/>
      <c r="G48" s="48"/>
      <c r="H48" s="48"/>
      <c r="K48">
        <v>0</v>
      </c>
    </row>
    <row r="49" spans="1:9" ht="15.75" thickBot="1" x14ac:dyDescent="0.3">
      <c r="A49" s="47"/>
      <c r="B49" s="52" t="s">
        <v>236</v>
      </c>
      <c r="C49" s="120">
        <v>60</v>
      </c>
      <c r="D49" s="63">
        <f>IF(C49="","",G47/C49)</f>
        <v>50.557429499999998</v>
      </c>
      <c r="E49" s="63"/>
      <c r="G49" s="48"/>
      <c r="H49" s="48"/>
    </row>
    <row r="50" spans="1:9" ht="16.5" thickTop="1" thickBot="1" x14ac:dyDescent="0.3">
      <c r="A50" s="47"/>
      <c r="B50" s="52" t="s">
        <v>246</v>
      </c>
      <c r="C50" s="136">
        <f>Begroting!G48</f>
        <v>4370.1546817000008</v>
      </c>
      <c r="D50" s="121">
        <f>G47</f>
        <v>3033.4457699999998</v>
      </c>
      <c r="E50" s="62">
        <f>C50-D50</f>
        <v>1336.708911700001</v>
      </c>
      <c r="F50" s="21"/>
      <c r="G50" s="48"/>
      <c r="H50" s="48"/>
      <c r="I50" s="133">
        <f>C50/D50</f>
        <v>1.4406569337483166</v>
      </c>
    </row>
    <row r="51" spans="1:9" ht="16.5" thickTop="1" thickBot="1" x14ac:dyDescent="0.3">
      <c r="A51" s="47"/>
      <c r="B51" s="64"/>
      <c r="C51" s="65"/>
      <c r="D51" s="65"/>
      <c r="E51" s="65"/>
      <c r="F51" s="65"/>
      <c r="G51" s="66"/>
      <c r="H51" s="48"/>
    </row>
    <row r="52" spans="1:9" ht="15.75" thickBot="1" x14ac:dyDescent="0.3">
      <c r="A52" s="64"/>
      <c r="B52" s="65"/>
      <c r="C52" s="65"/>
      <c r="D52" s="65"/>
      <c r="E52" s="65"/>
      <c r="F52" s="65"/>
      <c r="G52" s="65"/>
      <c r="H52" s="66"/>
    </row>
  </sheetData>
  <mergeCells count="10">
    <mergeCell ref="B17:C17"/>
    <mergeCell ref="B18:C18"/>
    <mergeCell ref="B19:C19"/>
    <mergeCell ref="B20:C20"/>
    <mergeCell ref="B11:C11"/>
    <mergeCell ref="B12:C12"/>
    <mergeCell ref="B13:C13"/>
    <mergeCell ref="B14:C14"/>
    <mergeCell ref="B15:C15"/>
    <mergeCell ref="B16:C16"/>
  </mergeCells>
  <pageMargins left="0.70866141732283472" right="0.51181102362204722" top="0.74803149606299213" bottom="0.74803149606299213" header="0.31496062992125984" footer="0.31496062992125984"/>
  <pageSetup scale="70" orientation="portrait" r:id="rId1"/>
  <colBreaks count="1" manualBreakCount="1">
    <brk id="8" max="1048575" man="1"/>
  </colBreaks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7E754A5-23AA-4DE9-82AF-C463B80A2201}">
  <sheetPr>
    <pageSetUpPr fitToPage="1"/>
  </sheetPr>
  <dimension ref="A1:O73"/>
  <sheetViews>
    <sheetView showZeros="0" zoomScaleNormal="100" workbookViewId="0">
      <pane xSplit="3" ySplit="2" topLeftCell="D43" activePane="bottomRight" state="frozen"/>
      <selection pane="topRight" activeCell="D1" sqref="D1"/>
      <selection pane="bottomLeft" activeCell="A3" sqref="A3"/>
      <selection pane="bottomRight" activeCell="F73" sqref="F73"/>
    </sheetView>
  </sheetViews>
  <sheetFormatPr defaultRowHeight="15" x14ac:dyDescent="0.25"/>
  <cols>
    <col min="1" max="1" width="7.7109375" bestFit="1" customWidth="1"/>
    <col min="2" max="2" width="43.5703125" customWidth="1"/>
    <col min="3" max="3" width="16.5703125" style="3" bestFit="1" customWidth="1"/>
    <col min="4" max="4" width="9" bestFit="1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242</v>
      </c>
      <c r="B1" s="90"/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/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7">
        <f t="shared" ref="H3:H34" si="0">G3*A3</f>
        <v>0</v>
      </c>
      <c r="I3" s="88"/>
      <c r="J3" s="86"/>
      <c r="K3" s="86"/>
      <c r="L3" s="86"/>
      <c r="M3" s="86"/>
      <c r="N3" s="1"/>
      <c r="O3" s="114">
        <f>$A3*$E3*(1-$N3)</f>
        <v>0</v>
      </c>
    </row>
    <row r="4" spans="1:15" x14ac:dyDescent="0.25">
      <c r="A4" s="127"/>
      <c r="B4" s="14"/>
      <c r="C4" s="13"/>
      <c r="D4" s="130"/>
      <c r="E4" s="112"/>
      <c r="F4" s="112">
        <f>O4*(1+'Interne begroting'!$C$25+'Interne begroting'!$C$39)</f>
        <v>0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0</v>
      </c>
      <c r="H4" s="77">
        <f t="shared" si="0"/>
        <v>0</v>
      </c>
      <c r="I4" s="88"/>
      <c r="J4" s="86"/>
      <c r="K4" s="86"/>
      <c r="L4" s="86"/>
      <c r="M4" s="86"/>
      <c r="N4" s="1"/>
      <c r="O4" s="114">
        <f t="shared" ref="O4:O67" si="1">$A4*$E4*(1-$N4)</f>
        <v>0</v>
      </c>
    </row>
    <row r="5" spans="1:15" x14ac:dyDescent="0.25">
      <c r="A5" s="127"/>
      <c r="B5" s="17"/>
      <c r="C5" s="13"/>
      <c r="D5" s="130"/>
      <c r="E5" s="112"/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</v>
      </c>
      <c r="H5" s="77">
        <f t="shared" si="0"/>
        <v>0</v>
      </c>
      <c r="I5" s="88"/>
      <c r="J5" s="86"/>
      <c r="K5" s="86"/>
      <c r="L5" s="86"/>
      <c r="M5" s="86"/>
      <c r="N5" s="1"/>
      <c r="O5" s="114">
        <f t="shared" si="1"/>
        <v>0</v>
      </c>
    </row>
    <row r="6" spans="1:15" x14ac:dyDescent="0.25">
      <c r="A6" s="127"/>
      <c r="B6" s="14"/>
      <c r="C6" s="13"/>
      <c r="D6" s="130"/>
      <c r="E6" s="112"/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</v>
      </c>
      <c r="H6" s="77">
        <f t="shared" si="0"/>
        <v>0</v>
      </c>
      <c r="I6" s="88"/>
      <c r="J6" s="86"/>
      <c r="K6" s="86"/>
      <c r="L6" s="86"/>
      <c r="M6" s="86"/>
      <c r="N6" s="1"/>
      <c r="O6" s="114">
        <f t="shared" si="1"/>
        <v>0</v>
      </c>
    </row>
    <row r="7" spans="1:15" x14ac:dyDescent="0.25">
      <c r="A7" s="127"/>
      <c r="B7" s="14"/>
      <c r="C7" s="13"/>
      <c r="D7" s="130"/>
      <c r="E7" s="112"/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</v>
      </c>
      <c r="H7" s="77">
        <f t="shared" si="0"/>
        <v>0</v>
      </c>
      <c r="I7" s="88"/>
      <c r="J7" s="86"/>
      <c r="K7" s="86"/>
      <c r="L7" s="86"/>
      <c r="M7" s="86"/>
      <c r="N7" s="1"/>
      <c r="O7" s="114">
        <f t="shared" si="1"/>
        <v>0</v>
      </c>
    </row>
    <row r="8" spans="1:15" x14ac:dyDescent="0.25">
      <c r="A8" s="127"/>
      <c r="B8" s="14"/>
      <c r="C8" s="13"/>
      <c r="D8" s="130"/>
      <c r="E8" s="112"/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</v>
      </c>
      <c r="H8" s="77">
        <f t="shared" si="0"/>
        <v>0</v>
      </c>
      <c r="I8" s="88"/>
      <c r="J8" s="86"/>
      <c r="K8" s="86"/>
      <c r="L8" s="86"/>
      <c r="M8" s="86"/>
      <c r="N8" s="1"/>
      <c r="O8" s="114">
        <f t="shared" si="1"/>
        <v>0</v>
      </c>
    </row>
    <row r="9" spans="1:15" x14ac:dyDescent="0.25">
      <c r="A9" s="127"/>
      <c r="B9" s="14"/>
      <c r="C9" s="13"/>
      <c r="D9" s="130"/>
      <c r="E9" s="112"/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</v>
      </c>
      <c r="H9" s="77">
        <f t="shared" si="0"/>
        <v>0</v>
      </c>
      <c r="I9" s="88"/>
      <c r="J9" s="86"/>
      <c r="K9" s="86"/>
      <c r="L9" s="86"/>
      <c r="M9" s="86"/>
      <c r="N9" s="1"/>
      <c r="O9" s="114">
        <f t="shared" si="1"/>
        <v>0</v>
      </c>
    </row>
    <row r="10" spans="1:15" x14ac:dyDescent="0.25">
      <c r="A10" s="127"/>
      <c r="B10" s="14"/>
      <c r="C10" s="13"/>
      <c r="D10" s="130"/>
      <c r="E10" s="112"/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</v>
      </c>
      <c r="H10" s="77">
        <f t="shared" si="0"/>
        <v>0</v>
      </c>
      <c r="I10" s="88"/>
      <c r="J10" s="86"/>
      <c r="K10" s="86"/>
      <c r="L10" s="86"/>
      <c r="M10" s="86"/>
      <c r="N10" s="1"/>
      <c r="O10" s="114">
        <f t="shared" si="1"/>
        <v>0</v>
      </c>
    </row>
    <row r="11" spans="1:15" x14ac:dyDescent="0.25">
      <c r="A11" s="127"/>
      <c r="B11" s="14"/>
      <c r="C11" s="13"/>
      <c r="D11" s="130"/>
      <c r="E11" s="112"/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</v>
      </c>
      <c r="H11" s="77">
        <f t="shared" si="0"/>
        <v>0</v>
      </c>
      <c r="I11" s="88"/>
      <c r="J11" s="86"/>
      <c r="K11" s="86"/>
      <c r="L11" s="86"/>
      <c r="M11" s="86"/>
      <c r="N11" s="1"/>
      <c r="O11" s="114">
        <f t="shared" si="1"/>
        <v>0</v>
      </c>
    </row>
    <row r="12" spans="1:15" x14ac:dyDescent="0.25">
      <c r="A12" s="127"/>
      <c r="B12" s="14"/>
      <c r="C12" s="13"/>
      <c r="D12" s="130"/>
      <c r="E12" s="112"/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</v>
      </c>
      <c r="H12" s="77">
        <f t="shared" si="0"/>
        <v>0</v>
      </c>
      <c r="I12" s="88"/>
      <c r="J12" s="86"/>
      <c r="K12" s="86"/>
      <c r="L12" s="86"/>
      <c r="M12" s="86"/>
      <c r="N12" s="1"/>
      <c r="O12" s="114">
        <f t="shared" si="1"/>
        <v>0</v>
      </c>
    </row>
    <row r="13" spans="1:15" x14ac:dyDescent="0.25">
      <c r="A13" s="127"/>
      <c r="B13" s="14"/>
      <c r="C13" s="13"/>
      <c r="D13" s="130"/>
      <c r="E13" s="112"/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</v>
      </c>
      <c r="H13" s="77">
        <f t="shared" si="0"/>
        <v>0</v>
      </c>
      <c r="I13" s="88"/>
      <c r="J13" s="86"/>
      <c r="K13" s="86"/>
      <c r="L13" s="86"/>
      <c r="M13" s="86"/>
      <c r="N13" s="1"/>
      <c r="O13" s="114">
        <f t="shared" si="1"/>
        <v>0</v>
      </c>
    </row>
    <row r="14" spans="1:15" x14ac:dyDescent="0.25">
      <c r="A14" s="127"/>
      <c r="B14" s="14"/>
      <c r="C14" s="13"/>
      <c r="D14" s="130"/>
      <c r="E14" s="112"/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</v>
      </c>
      <c r="H14" s="77">
        <f t="shared" si="0"/>
        <v>0</v>
      </c>
      <c r="I14" s="88"/>
      <c r="J14" s="86"/>
      <c r="K14" s="86"/>
      <c r="L14" s="86"/>
      <c r="M14" s="86"/>
      <c r="N14" s="1"/>
      <c r="O14" s="114">
        <f t="shared" si="1"/>
        <v>0</v>
      </c>
    </row>
    <row r="15" spans="1:15" x14ac:dyDescent="0.25">
      <c r="A15" s="127"/>
      <c r="B15" s="14"/>
      <c r="C15" s="13"/>
      <c r="D15" s="130"/>
      <c r="E15" s="112"/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</v>
      </c>
      <c r="H15" s="77">
        <f t="shared" si="0"/>
        <v>0</v>
      </c>
      <c r="I15" s="88"/>
      <c r="J15" s="86"/>
      <c r="K15" s="86"/>
      <c r="L15" s="86"/>
      <c r="M15" s="86"/>
      <c r="N15" s="1"/>
      <c r="O15" s="114">
        <f t="shared" si="1"/>
        <v>0</v>
      </c>
    </row>
    <row r="16" spans="1:15" x14ac:dyDescent="0.25">
      <c r="A16" s="127"/>
      <c r="B16" s="14"/>
      <c r="C16" s="13"/>
      <c r="D16" s="130"/>
      <c r="E16" s="112"/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</v>
      </c>
      <c r="H16" s="77">
        <f t="shared" si="0"/>
        <v>0</v>
      </c>
      <c r="I16" s="88"/>
      <c r="J16" s="86"/>
      <c r="K16" s="86"/>
      <c r="L16" s="86"/>
      <c r="M16" s="86"/>
      <c r="N16" s="1"/>
      <c r="O16" s="114">
        <f t="shared" si="1"/>
        <v>0</v>
      </c>
    </row>
    <row r="17" spans="1:15" x14ac:dyDescent="0.25">
      <c r="A17" s="127"/>
      <c r="B17" s="14"/>
      <c r="C17" s="13"/>
      <c r="D17" s="130"/>
      <c r="E17" s="112"/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</v>
      </c>
      <c r="H17" s="77">
        <f t="shared" si="0"/>
        <v>0</v>
      </c>
      <c r="I17" s="88"/>
      <c r="J17" s="86"/>
      <c r="K17" s="86"/>
      <c r="L17" s="86"/>
      <c r="M17" s="86"/>
      <c r="N17" s="1"/>
      <c r="O17" s="114">
        <f t="shared" si="1"/>
        <v>0</v>
      </c>
    </row>
    <row r="18" spans="1:15" x14ac:dyDescent="0.25">
      <c r="A18" s="127"/>
      <c r="B18" s="14"/>
      <c r="C18" s="13"/>
      <c r="D18" s="130"/>
      <c r="E18" s="112"/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</v>
      </c>
      <c r="H18" s="77">
        <f t="shared" si="0"/>
        <v>0</v>
      </c>
      <c r="I18" s="88"/>
      <c r="J18" s="86"/>
      <c r="K18" s="86"/>
      <c r="L18" s="86"/>
      <c r="M18" s="86"/>
      <c r="N18" s="1"/>
      <c r="O18" s="114">
        <f t="shared" si="1"/>
        <v>0</v>
      </c>
    </row>
    <row r="19" spans="1:15" x14ac:dyDescent="0.25">
      <c r="A19" s="127"/>
      <c r="B19" s="14"/>
      <c r="C19" s="13"/>
      <c r="D19" s="130"/>
      <c r="E19" s="112"/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</v>
      </c>
      <c r="H19" s="77">
        <f t="shared" si="0"/>
        <v>0</v>
      </c>
      <c r="I19" s="88"/>
      <c r="J19" s="86"/>
      <c r="K19" s="86"/>
      <c r="L19" s="86"/>
      <c r="M19" s="86"/>
      <c r="N19" s="1"/>
      <c r="O19" s="114">
        <f t="shared" si="1"/>
        <v>0</v>
      </c>
    </row>
    <row r="20" spans="1:15" x14ac:dyDescent="0.25">
      <c r="A20" s="127"/>
      <c r="B20" s="14"/>
      <c r="C20" s="13"/>
      <c r="D20" s="130"/>
      <c r="E20" s="112"/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</v>
      </c>
      <c r="H20" s="77">
        <f t="shared" si="0"/>
        <v>0</v>
      </c>
      <c r="I20" s="88"/>
      <c r="J20" s="86"/>
      <c r="K20" s="86"/>
      <c r="L20" s="86"/>
      <c r="M20" s="86"/>
      <c r="N20" s="1"/>
      <c r="O20" s="114">
        <f t="shared" si="1"/>
        <v>0</v>
      </c>
    </row>
    <row r="21" spans="1:15" x14ac:dyDescent="0.25">
      <c r="A21" s="127"/>
      <c r="B21" s="14"/>
      <c r="C21" s="13"/>
      <c r="D21" s="130"/>
      <c r="E21" s="112"/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</v>
      </c>
      <c r="H21" s="77">
        <f t="shared" si="0"/>
        <v>0</v>
      </c>
      <c r="I21" s="88"/>
      <c r="J21" s="86"/>
      <c r="K21" s="86"/>
      <c r="L21" s="86"/>
      <c r="M21" s="86"/>
      <c r="N21" s="1"/>
      <c r="O21" s="114">
        <f t="shared" si="1"/>
        <v>0</v>
      </c>
    </row>
    <row r="22" spans="1:15" x14ac:dyDescent="0.25">
      <c r="A22" s="127"/>
      <c r="B22" s="14"/>
      <c r="C22" s="13"/>
      <c r="D22" s="130"/>
      <c r="E22" s="112"/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7">
        <f t="shared" si="0"/>
        <v>0</v>
      </c>
      <c r="I22" s="88"/>
      <c r="J22" s="86"/>
      <c r="K22" s="86"/>
      <c r="L22" s="86"/>
      <c r="M22" s="86"/>
      <c r="N22" s="1"/>
      <c r="O22" s="114">
        <f t="shared" si="1"/>
        <v>0</v>
      </c>
    </row>
    <row r="23" spans="1:15" x14ac:dyDescent="0.25">
      <c r="A23" s="127"/>
      <c r="B23" s="14"/>
      <c r="C23" s="13"/>
      <c r="D23" s="130"/>
      <c r="E23" s="112"/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</v>
      </c>
      <c r="H23" s="77">
        <f t="shared" si="0"/>
        <v>0</v>
      </c>
      <c r="I23" s="88"/>
      <c r="J23" s="86"/>
      <c r="K23" s="86"/>
      <c r="L23" s="86"/>
      <c r="M23" s="86"/>
      <c r="N23" s="1"/>
      <c r="O23" s="114">
        <f t="shared" si="1"/>
        <v>0</v>
      </c>
    </row>
    <row r="24" spans="1:15" x14ac:dyDescent="0.25">
      <c r="A24" s="127"/>
      <c r="B24" s="14"/>
      <c r="C24" s="13"/>
      <c r="D24" s="130"/>
      <c r="E24" s="112"/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</v>
      </c>
      <c r="H24" s="77">
        <f t="shared" si="0"/>
        <v>0</v>
      </c>
      <c r="I24" s="88"/>
      <c r="J24" s="86"/>
      <c r="K24" s="86"/>
      <c r="L24" s="86"/>
      <c r="M24" s="86"/>
      <c r="N24" s="1"/>
      <c r="O24" s="114">
        <f t="shared" si="1"/>
        <v>0</v>
      </c>
    </row>
    <row r="25" spans="1:15" x14ac:dyDescent="0.25">
      <c r="A25" s="127"/>
      <c r="B25" s="14"/>
      <c r="C25" s="13"/>
      <c r="D25" s="130"/>
      <c r="E25" s="112"/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</v>
      </c>
      <c r="H25" s="77">
        <f t="shared" si="0"/>
        <v>0</v>
      </c>
      <c r="I25" s="88"/>
      <c r="J25" s="86"/>
      <c r="K25" s="86"/>
      <c r="L25" s="86"/>
      <c r="M25" s="86"/>
      <c r="N25" s="1"/>
      <c r="O25" s="114">
        <f t="shared" si="1"/>
        <v>0</v>
      </c>
    </row>
    <row r="26" spans="1:15" x14ac:dyDescent="0.25">
      <c r="A26" s="127"/>
      <c r="B26" s="14"/>
      <c r="C26" s="13"/>
      <c r="D26" s="130"/>
      <c r="E26" s="112"/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</v>
      </c>
      <c r="H26" s="77">
        <f t="shared" si="0"/>
        <v>0</v>
      </c>
      <c r="I26" s="88"/>
      <c r="J26" s="86"/>
      <c r="K26" s="86"/>
      <c r="L26" s="86"/>
      <c r="M26" s="86"/>
      <c r="N26" s="1"/>
      <c r="O26" s="114">
        <f t="shared" si="1"/>
        <v>0</v>
      </c>
    </row>
    <row r="27" spans="1:15" x14ac:dyDescent="0.25">
      <c r="A27" s="127"/>
      <c r="B27" s="14"/>
      <c r="C27" s="13"/>
      <c r="D27" s="130"/>
      <c r="E27" s="112"/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</v>
      </c>
      <c r="H27" s="77">
        <f t="shared" si="0"/>
        <v>0</v>
      </c>
      <c r="I27" s="88"/>
      <c r="J27" s="86"/>
      <c r="K27" s="86"/>
      <c r="L27" s="86"/>
      <c r="M27" s="86"/>
      <c r="N27" s="1"/>
      <c r="O27" s="114">
        <f t="shared" si="1"/>
        <v>0</v>
      </c>
    </row>
    <row r="28" spans="1:15" x14ac:dyDescent="0.25">
      <c r="A28" s="127"/>
      <c r="B28" s="14"/>
      <c r="C28" s="13"/>
      <c r="D28" s="130"/>
      <c r="E28" s="112"/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</v>
      </c>
      <c r="H28" s="77">
        <f t="shared" si="0"/>
        <v>0</v>
      </c>
      <c r="I28" s="88"/>
      <c r="J28" s="86"/>
      <c r="K28" s="86"/>
      <c r="L28" s="86"/>
      <c r="M28" s="86"/>
      <c r="N28" s="1"/>
      <c r="O28" s="114">
        <f t="shared" si="1"/>
        <v>0</v>
      </c>
    </row>
    <row r="29" spans="1:15" x14ac:dyDescent="0.25">
      <c r="A29" s="127"/>
      <c r="B29" s="14"/>
      <c r="C29" s="13"/>
      <c r="D29" s="130"/>
      <c r="E29" s="112"/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</v>
      </c>
      <c r="H29" s="77">
        <f t="shared" si="0"/>
        <v>0</v>
      </c>
      <c r="I29" s="88"/>
      <c r="J29" s="86"/>
      <c r="K29" s="86"/>
      <c r="L29" s="86"/>
      <c r="M29" s="86"/>
      <c r="N29" s="1"/>
      <c r="O29" s="114">
        <f t="shared" si="1"/>
        <v>0</v>
      </c>
    </row>
    <row r="30" spans="1:15" x14ac:dyDescent="0.25">
      <c r="A30" s="127"/>
      <c r="B30" s="14"/>
      <c r="C30" s="13"/>
      <c r="D30" s="130"/>
      <c r="E30" s="112"/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</v>
      </c>
      <c r="H30" s="77">
        <f t="shared" si="0"/>
        <v>0</v>
      </c>
      <c r="I30" s="88"/>
      <c r="J30" s="86"/>
      <c r="K30" s="86"/>
      <c r="L30" s="86"/>
      <c r="M30" s="86"/>
      <c r="N30" s="1"/>
      <c r="O30" s="114">
        <f t="shared" si="1"/>
        <v>0</v>
      </c>
    </row>
    <row r="31" spans="1:15" x14ac:dyDescent="0.25">
      <c r="A31" s="127"/>
      <c r="B31" s="14"/>
      <c r="C31" s="13"/>
      <c r="D31" s="130"/>
      <c r="E31" s="112"/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</v>
      </c>
      <c r="H31" s="77">
        <f t="shared" si="0"/>
        <v>0</v>
      </c>
      <c r="I31" s="88"/>
      <c r="J31" s="86"/>
      <c r="K31" s="86"/>
      <c r="L31" s="86"/>
      <c r="M31" s="86"/>
      <c r="N31" s="1"/>
      <c r="O31" s="114">
        <f t="shared" si="1"/>
        <v>0</v>
      </c>
    </row>
    <row r="32" spans="1:15" x14ac:dyDescent="0.25">
      <c r="A32" s="127"/>
      <c r="B32" s="14"/>
      <c r="C32" s="13"/>
      <c r="D32" s="130"/>
      <c r="E32" s="112"/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</v>
      </c>
      <c r="H32" s="77">
        <f t="shared" si="0"/>
        <v>0</v>
      </c>
      <c r="I32" s="88"/>
      <c r="J32" s="86"/>
      <c r="K32" s="86"/>
      <c r="L32" s="86"/>
      <c r="M32" s="86"/>
      <c r="N32" s="1"/>
      <c r="O32" s="114">
        <f t="shared" si="1"/>
        <v>0</v>
      </c>
    </row>
    <row r="33" spans="1:15" x14ac:dyDescent="0.25">
      <c r="A33" s="127"/>
      <c r="B33" s="14"/>
      <c r="C33" s="13"/>
      <c r="D33" s="130"/>
      <c r="E33" s="112"/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</v>
      </c>
      <c r="H33" s="77">
        <f t="shared" si="0"/>
        <v>0</v>
      </c>
      <c r="I33" s="88"/>
      <c r="J33" s="86"/>
      <c r="K33" s="86"/>
      <c r="L33" s="86"/>
      <c r="M33" s="86"/>
      <c r="N33" s="1"/>
      <c r="O33" s="114">
        <f t="shared" si="1"/>
        <v>0</v>
      </c>
    </row>
    <row r="34" spans="1:15" x14ac:dyDescent="0.25">
      <c r="A34" s="127"/>
      <c r="B34" s="14"/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7">
        <f t="shared" si="0"/>
        <v>0</v>
      </c>
      <c r="I34" s="88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4"/>
      <c r="C35" s="13"/>
      <c r="D35" s="130"/>
      <c r="E35" s="112"/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</v>
      </c>
      <c r="H35" s="77">
        <f t="shared" ref="H35:H66" si="2">G35*A35</f>
        <v>0</v>
      </c>
      <c r="I35" s="88"/>
      <c r="J35" s="86"/>
      <c r="K35" s="86"/>
      <c r="L35" s="86"/>
      <c r="M35" s="86"/>
      <c r="N35" s="1"/>
      <c r="O35" s="114">
        <f t="shared" si="1"/>
        <v>0</v>
      </c>
    </row>
    <row r="36" spans="1:15" x14ac:dyDescent="0.25">
      <c r="A36" s="127"/>
      <c r="B36" s="14"/>
      <c r="C36" s="13"/>
      <c r="D36" s="130"/>
      <c r="E36" s="112"/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</v>
      </c>
      <c r="H36" s="77">
        <f t="shared" si="2"/>
        <v>0</v>
      </c>
      <c r="I36" s="88"/>
      <c r="J36" s="86"/>
      <c r="K36" s="86"/>
      <c r="L36" s="86"/>
      <c r="M36" s="86"/>
      <c r="N36" s="1"/>
      <c r="O36" s="114">
        <f t="shared" si="1"/>
        <v>0</v>
      </c>
    </row>
    <row r="37" spans="1:15" x14ac:dyDescent="0.25">
      <c r="A37" s="127"/>
      <c r="B37" s="14"/>
      <c r="C37" s="13"/>
      <c r="D37" s="130"/>
      <c r="E37" s="112"/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</v>
      </c>
      <c r="H37" s="77">
        <f t="shared" si="2"/>
        <v>0</v>
      </c>
      <c r="I37" s="88"/>
      <c r="J37" s="86"/>
      <c r="K37" s="86"/>
      <c r="L37" s="86"/>
      <c r="M37" s="86"/>
      <c r="N37" s="1"/>
      <c r="O37" s="114">
        <f t="shared" si="1"/>
        <v>0</v>
      </c>
    </row>
    <row r="38" spans="1:15" x14ac:dyDescent="0.25">
      <c r="A38" s="127"/>
      <c r="B38" s="14"/>
      <c r="C38" s="13"/>
      <c r="D38" s="130"/>
      <c r="E38" s="112"/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</v>
      </c>
      <c r="H38" s="77">
        <f t="shared" si="2"/>
        <v>0</v>
      </c>
      <c r="I38" s="88"/>
      <c r="J38" s="86"/>
      <c r="K38" s="86"/>
      <c r="L38" s="86"/>
      <c r="M38" s="86"/>
      <c r="N38" s="1"/>
      <c r="O38" s="114">
        <f t="shared" si="1"/>
        <v>0</v>
      </c>
    </row>
    <row r="39" spans="1:15" x14ac:dyDescent="0.25">
      <c r="A39" s="127"/>
      <c r="B39" s="14"/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7">
        <f t="shared" si="2"/>
        <v>0</v>
      </c>
      <c r="I39" s="88"/>
      <c r="J39" s="86"/>
      <c r="K39" s="86"/>
      <c r="L39" s="86"/>
      <c r="M39" s="86"/>
      <c r="N39" s="1"/>
      <c r="O39" s="114">
        <f t="shared" si="1"/>
        <v>0</v>
      </c>
    </row>
    <row r="40" spans="1:15" x14ac:dyDescent="0.25">
      <c r="A40" s="127"/>
      <c r="B40" s="14"/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7">
        <f t="shared" si="2"/>
        <v>0</v>
      </c>
      <c r="I40" s="88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4"/>
      <c r="C41" s="13"/>
      <c r="D41" s="130"/>
      <c r="E41" s="112"/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7">
        <f t="shared" si="2"/>
        <v>0</v>
      </c>
      <c r="I41" s="88"/>
      <c r="J41" s="86"/>
      <c r="K41" s="86"/>
      <c r="L41" s="86"/>
      <c r="M41" s="86"/>
      <c r="N41" s="1"/>
      <c r="O41" s="114">
        <f t="shared" si="1"/>
        <v>0</v>
      </c>
    </row>
    <row r="42" spans="1:15" x14ac:dyDescent="0.25">
      <c r="A42" s="127"/>
      <c r="B42" s="14"/>
      <c r="C42" s="13"/>
      <c r="D42" s="130"/>
      <c r="E42" s="112"/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</v>
      </c>
      <c r="H42" s="77">
        <f t="shared" si="2"/>
        <v>0</v>
      </c>
      <c r="I42" s="88"/>
      <c r="J42" s="86"/>
      <c r="K42" s="86"/>
      <c r="L42" s="86"/>
      <c r="M42" s="86"/>
      <c r="N42" s="1"/>
      <c r="O42" s="114">
        <f t="shared" si="1"/>
        <v>0</v>
      </c>
    </row>
    <row r="43" spans="1:15" x14ac:dyDescent="0.25">
      <c r="A43" s="127"/>
      <c r="B43" s="14"/>
      <c r="C43" s="13"/>
      <c r="D43" s="130"/>
      <c r="E43" s="112"/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</v>
      </c>
      <c r="H43" s="77">
        <f t="shared" si="2"/>
        <v>0</v>
      </c>
      <c r="I43" s="88"/>
      <c r="J43" s="86"/>
      <c r="K43" s="86"/>
      <c r="L43" s="86"/>
      <c r="M43" s="86"/>
      <c r="N43" s="1"/>
      <c r="O43" s="114">
        <f t="shared" si="1"/>
        <v>0</v>
      </c>
    </row>
    <row r="44" spans="1:15" x14ac:dyDescent="0.25">
      <c r="A44" s="127"/>
      <c r="B44" s="14"/>
      <c r="C44" s="13"/>
      <c r="D44" s="130"/>
      <c r="E44" s="112"/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</v>
      </c>
      <c r="H44" s="77">
        <f t="shared" si="2"/>
        <v>0</v>
      </c>
      <c r="I44" s="88"/>
      <c r="J44" s="86"/>
      <c r="K44" s="86"/>
      <c r="L44" s="86"/>
      <c r="M44" s="86"/>
      <c r="N44" s="1"/>
      <c r="O44" s="114">
        <f t="shared" si="1"/>
        <v>0</v>
      </c>
    </row>
    <row r="45" spans="1:15" x14ac:dyDescent="0.25">
      <c r="A45" s="127"/>
      <c r="B45" s="14"/>
      <c r="C45" s="13"/>
      <c r="D45" s="130"/>
      <c r="E45" s="112"/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7">
        <f t="shared" si="2"/>
        <v>0</v>
      </c>
      <c r="I45" s="88"/>
      <c r="J45" s="86"/>
      <c r="K45" s="86"/>
      <c r="L45" s="86"/>
      <c r="M45" s="86"/>
      <c r="N45" s="1"/>
      <c r="O45" s="114">
        <f t="shared" si="1"/>
        <v>0</v>
      </c>
    </row>
    <row r="46" spans="1:15" x14ac:dyDescent="0.25">
      <c r="A46" s="127"/>
      <c r="B46" s="14"/>
      <c r="C46" s="13"/>
      <c r="D46" s="130"/>
      <c r="E46" s="112"/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</v>
      </c>
      <c r="H46" s="77">
        <f t="shared" si="2"/>
        <v>0</v>
      </c>
      <c r="I46" s="88"/>
      <c r="J46" s="86"/>
      <c r="K46" s="86"/>
      <c r="L46" s="86"/>
      <c r="M46" s="86"/>
      <c r="N46" s="1"/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7">
        <f t="shared" si="2"/>
        <v>0</v>
      </c>
      <c r="I47" s="88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7">
        <f t="shared" si="2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7">
        <f t="shared" si="2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7">
        <f t="shared" si="2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7">
        <f t="shared" si="2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7">
        <f t="shared" si="2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7">
        <f t="shared" si="2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7">
        <f t="shared" si="2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7">
        <f t="shared" si="2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7">
        <f t="shared" si="2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7">
        <f t="shared" si="2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7">
        <f t="shared" si="2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7">
        <f t="shared" si="2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7">
        <f t="shared" si="2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7">
        <f t="shared" si="2"/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7">
        <f t="shared" si="2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7">
        <f t="shared" si="2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7">
        <f t="shared" si="2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7">
        <f t="shared" si="2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7">
        <f t="shared" si="2"/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7">
        <f t="shared" ref="H67:H72" si="3">G67*A67</f>
        <v>0</v>
      </c>
      <c r="I67" s="88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7">
        <f t="shared" si="3"/>
        <v>0</v>
      </c>
      <c r="I68" s="88"/>
      <c r="J68" s="86"/>
      <c r="K68" s="86"/>
      <c r="L68" s="86"/>
      <c r="M68" s="86"/>
      <c r="N68" s="1"/>
      <c r="O68" s="114">
        <f t="shared" ref="O68:O72" si="4">$A68*$E68*(1-$N68)</f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7">
        <f t="shared" si="3"/>
        <v>0</v>
      </c>
      <c r="I69" s="88"/>
      <c r="J69" s="86"/>
      <c r="K69" s="86"/>
      <c r="L69" s="86"/>
      <c r="M69" s="86"/>
      <c r="N69" s="1"/>
      <c r="O69" s="114">
        <f t="shared" si="4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7">
        <f t="shared" si="3"/>
        <v>0</v>
      </c>
      <c r="I70" s="88"/>
      <c r="J70" s="86"/>
      <c r="K70" s="86"/>
      <c r="L70" s="86"/>
      <c r="M70" s="86"/>
      <c r="N70" s="1"/>
      <c r="O70" s="114">
        <f t="shared" si="4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7">
        <f t="shared" si="3"/>
        <v>0</v>
      </c>
      <c r="I71" s="88"/>
      <c r="J71" s="86"/>
      <c r="K71" s="86"/>
      <c r="L71" s="86"/>
      <c r="M71" s="86"/>
      <c r="N71" s="1"/>
      <c r="O71" s="114">
        <f t="shared" si="4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7">
        <f t="shared" si="3"/>
        <v>0</v>
      </c>
      <c r="I72" s="89"/>
      <c r="J72" s="87"/>
      <c r="K72" s="87"/>
      <c r="L72" s="87"/>
      <c r="M72" s="87"/>
      <c r="N72" s="2"/>
      <c r="O72" s="114">
        <f t="shared" si="4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SUM(D3:D72)</f>
        <v>0</v>
      </c>
      <c r="E73" s="18" t="s">
        <v>28</v>
      </c>
      <c r="F73" s="84">
        <f>SUM(F3:F72)</f>
        <v>0</v>
      </c>
      <c r="G73" s="18" t="s">
        <v>29</v>
      </c>
      <c r="H73" s="79">
        <f>SUM(H3:H72)</f>
        <v>0</v>
      </c>
      <c r="I73" s="106"/>
      <c r="J73" s="107"/>
      <c r="K73" s="107"/>
      <c r="L73" s="108"/>
      <c r="M73" s="108"/>
      <c r="N73" s="111"/>
      <c r="O73" s="105">
        <f>SUM(O3:O72)</f>
        <v>0</v>
      </c>
    </row>
  </sheetData>
  <conditionalFormatting sqref="F3:F72">
    <cfRule type="cellIs" dxfId="3" priority="1" stopIfTrue="1" operator="equal">
      <formula>A3*E3*(1-#REF!)</formula>
    </cfRule>
  </conditionalFormatting>
  <conditionalFormatting sqref="G3:G72">
    <cfRule type="cellIs" dxfId="2" priority="593" stopIfTrue="1" operator="equal">
      <formula>B3*#REF!*(1-F3)</formula>
    </cfRule>
  </conditionalFormatting>
  <conditionalFormatting sqref="H3:H72">
    <cfRule type="cellIs" dxfId="1" priority="594" stopIfTrue="1" operator="equal">
      <formula>A3*L3</formula>
    </cfRule>
  </conditionalFormatting>
  <conditionalFormatting sqref="O3:O72">
    <cfRule type="cellIs" dxfId="0" priority="3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B1C0B6-16E7-41A1-A045-F2BBC2264A9B}">
  <sheetPr>
    <tabColor rgb="FF00B050"/>
  </sheetPr>
  <dimension ref="A1:K62"/>
  <sheetViews>
    <sheetView showZeros="0" zoomScaleNormal="100" workbookViewId="0">
      <selection activeCell="C43" sqref="C43"/>
    </sheetView>
  </sheetViews>
  <sheetFormatPr defaultRowHeight="15" x14ac:dyDescent="0.25"/>
  <cols>
    <col min="1" max="1" width="5.7109375" customWidth="1"/>
    <col min="2" max="2" width="23.5703125" bestFit="1" customWidth="1"/>
    <col min="3" max="3" width="18" customWidth="1"/>
    <col min="4" max="4" width="11.28515625" customWidth="1"/>
    <col min="5" max="7" width="18.7109375" customWidth="1"/>
    <col min="8" max="8" width="5.7109375" customWidth="1"/>
    <col min="9" max="9" width="12" style="3" bestFit="1" customWidth="1"/>
    <col min="10" max="10" width="12" bestFit="1" customWidth="1"/>
    <col min="11" max="11" width="16.42578125" bestFit="1" customWidth="1"/>
  </cols>
  <sheetData>
    <row r="1" spans="1:11" x14ac:dyDescent="0.25">
      <c r="A1" s="67"/>
      <c r="B1" s="68"/>
      <c r="C1" s="68"/>
      <c r="D1" s="68"/>
      <c r="E1" s="68"/>
      <c r="F1" s="68"/>
      <c r="G1" s="68"/>
      <c r="H1" s="69"/>
    </row>
    <row r="2" spans="1:11" x14ac:dyDescent="0.25">
      <c r="A2" s="47"/>
      <c r="H2" s="48"/>
    </row>
    <row r="3" spans="1:11" ht="15" customHeight="1" x14ac:dyDescent="0.25">
      <c r="A3" s="47"/>
      <c r="B3" s="20" t="s">
        <v>232</v>
      </c>
      <c r="C3" s="123" t="str">
        <f>'Interne begroting'!C3</f>
        <v>ntb</v>
      </c>
      <c r="H3" s="48"/>
    </row>
    <row r="4" spans="1:11" ht="15" customHeight="1" x14ac:dyDescent="0.25">
      <c r="A4" s="47"/>
      <c r="B4" s="20" t="s">
        <v>233</v>
      </c>
      <c r="C4" s="123" t="str">
        <f>'Interne begroting'!C4</f>
        <v>ntb</v>
      </c>
      <c r="H4" s="48"/>
    </row>
    <row r="5" spans="1:11" x14ac:dyDescent="0.25">
      <c r="A5" s="47"/>
      <c r="B5" s="20" t="s">
        <v>1</v>
      </c>
      <c r="C5" s="124" t="str">
        <f>'Interne begroting'!C5</f>
        <v xml:space="preserve">begroting </v>
      </c>
      <c r="H5" s="48"/>
      <c r="K5" s="19"/>
    </row>
    <row r="6" spans="1:11" x14ac:dyDescent="0.25">
      <c r="A6" s="47"/>
      <c r="B6" s="20" t="s">
        <v>234</v>
      </c>
      <c r="C6" s="125">
        <f ca="1">TODAY()</f>
        <v>45894</v>
      </c>
      <c r="H6" s="48"/>
    </row>
    <row r="7" spans="1:11" x14ac:dyDescent="0.25">
      <c r="A7" s="47"/>
      <c r="B7" s="20" t="s">
        <v>0</v>
      </c>
      <c r="C7" s="124">
        <f>'Interne begroting'!C7</f>
        <v>0</v>
      </c>
      <c r="H7" s="48"/>
    </row>
    <row r="8" spans="1:11" x14ac:dyDescent="0.25">
      <c r="A8" s="47"/>
      <c r="B8" s="20"/>
      <c r="C8" s="70"/>
      <c r="H8" s="48"/>
    </row>
    <row r="9" spans="1:11" ht="15.75" thickBot="1" x14ac:dyDescent="0.3">
      <c r="A9" s="47"/>
      <c r="B9" s="20"/>
      <c r="C9" s="70"/>
      <c r="H9" s="48"/>
    </row>
    <row r="10" spans="1:11" s="20" customFormat="1" ht="15.75" thickBot="1" x14ac:dyDescent="0.3">
      <c r="A10" s="52"/>
      <c r="B10" s="39" t="s">
        <v>3</v>
      </c>
      <c r="C10" s="115"/>
      <c r="D10" s="116" t="s">
        <v>225</v>
      </c>
      <c r="E10" s="75" t="s">
        <v>4</v>
      </c>
      <c r="F10" s="75" t="s">
        <v>5</v>
      </c>
      <c r="G10" s="76" t="s">
        <v>6</v>
      </c>
      <c r="H10" s="71"/>
      <c r="I10" s="49"/>
    </row>
    <row r="11" spans="1:11" x14ac:dyDescent="0.25">
      <c r="A11" s="47"/>
      <c r="B11" s="152" t="str">
        <f>IF($E$11+$F$11+$G$11=0,"",Installatiedelen!$B$1)</f>
        <v>Installatie delen</v>
      </c>
      <c r="C11" s="153"/>
      <c r="D11" s="24" t="str">
        <f>IF($E$11+$F$11+$G$11=0,"",Installatiedelen!$A$1)</f>
        <v>Blad 1</v>
      </c>
      <c r="E11" s="25">
        <f>Installatiedelen!D73</f>
        <v>0</v>
      </c>
      <c r="F11" s="25">
        <f>Installatiedelen!F73</f>
        <v>6.3420200000000007</v>
      </c>
      <c r="G11" s="26">
        <f>Installatiedelen!H73</f>
        <v>1.7799999999999998</v>
      </c>
      <c r="H11" s="72"/>
    </row>
    <row r="12" spans="1:11" x14ac:dyDescent="0.25">
      <c r="A12" s="47"/>
      <c r="B12" s="148" t="str">
        <f>IF($E$12+$F$12+$G$12=0,"",Schakelmateriaal!$B$1)</f>
        <v>Schakelmateriaal</v>
      </c>
      <c r="C12" s="149"/>
      <c r="D12" s="22" t="str">
        <f>IF($E$12+$F$12+$G$12=0,"",Schakelmateriaal!$A$1)</f>
        <v>Blad 2</v>
      </c>
      <c r="E12" s="23">
        <f>Schakelmateriaal!D73</f>
        <v>0</v>
      </c>
      <c r="F12" s="23">
        <f>Schakelmateriaal!F73</f>
        <v>42.297920000000012</v>
      </c>
      <c r="G12" s="27">
        <f>Schakelmateriaal!H73</f>
        <v>1.6</v>
      </c>
      <c r="H12" s="72"/>
    </row>
    <row r="13" spans="1:11" x14ac:dyDescent="0.25">
      <c r="A13" s="47"/>
      <c r="B13" s="148" t="str">
        <f>IF($E$13+$F$13+$G$13=0,"",Verdeler!$B$1)</f>
        <v>Verdeler</v>
      </c>
      <c r="C13" s="149"/>
      <c r="D13" s="22" t="str">
        <f>IF($E$13+$F$13+$G$13=0,"",Verdeler!$A$1)</f>
        <v>Blad 3</v>
      </c>
      <c r="E13" s="23">
        <f>Verdeler!D73</f>
        <v>0</v>
      </c>
      <c r="F13" s="23">
        <f>Verdeler!F73</f>
        <v>1150.0000000000002</v>
      </c>
      <c r="G13" s="27">
        <f>Verdeler!H73</f>
        <v>4</v>
      </c>
      <c r="H13" s="72"/>
    </row>
    <row r="14" spans="1:11" x14ac:dyDescent="0.25">
      <c r="A14" s="47"/>
      <c r="B14" s="148" t="str">
        <f>IF($E$14+$F$14+$G$14=0,"",Zwakstroom!$B$1)</f>
        <v>Zwakstroom</v>
      </c>
      <c r="C14" s="149"/>
      <c r="D14" s="22" t="str">
        <f>IF($E$14+$F$14+$G$14=0,"",Zwakstroom!$A$1)</f>
        <v>Blad 4</v>
      </c>
      <c r="E14" s="23">
        <f>Zwakstroom!D73</f>
        <v>0</v>
      </c>
      <c r="F14" s="23">
        <f>Zwakstroom!F73</f>
        <v>65.067000000000007</v>
      </c>
      <c r="G14" s="27">
        <f>Zwakstroom!H73</f>
        <v>2</v>
      </c>
      <c r="H14" s="72"/>
    </row>
    <row r="15" spans="1:11" x14ac:dyDescent="0.25">
      <c r="A15" s="47"/>
      <c r="B15" s="148" t="str">
        <f>IF($E$15+$F$15+$G$15=0,"",Kabelgoten!$B$1)</f>
        <v>Kabelgoten en ladder</v>
      </c>
      <c r="C15" s="149"/>
      <c r="D15" s="22" t="str">
        <f>IF($E$15+$F$15+$G$15=0,"",Kabelgoten!$A$1)</f>
        <v>Blad 5</v>
      </c>
      <c r="E15" s="23">
        <f>Kabelgoten!D73</f>
        <v>0</v>
      </c>
      <c r="F15" s="23">
        <f>Kabelgoten!F73</f>
        <v>112.63560000000001</v>
      </c>
      <c r="G15" s="27">
        <f>Kabelgoten!H73</f>
        <v>1.6500000000000001</v>
      </c>
      <c r="H15" s="72"/>
    </row>
    <row r="16" spans="1:11" x14ac:dyDescent="0.25">
      <c r="A16" s="47"/>
      <c r="B16" s="148" t="str">
        <f>IF($E$16+$F$16+$G$16=0,"",Verlichting!$B$1)</f>
        <v>Verlichting</v>
      </c>
      <c r="C16" s="149"/>
      <c r="D16" s="22" t="str">
        <f>IF($E$16+$F$16+$G$16=0,"",Verlichting!$A$1)</f>
        <v>Blad 6</v>
      </c>
      <c r="E16" s="23">
        <f>Verlichting!D73</f>
        <v>0</v>
      </c>
      <c r="F16" s="23">
        <f>Verlichting!F73</f>
        <v>12.770060000000001</v>
      </c>
      <c r="G16" s="27">
        <f>Verlichting!H73</f>
        <v>0.56000000000000005</v>
      </c>
      <c r="H16" s="72"/>
    </row>
    <row r="17" spans="1:10" x14ac:dyDescent="0.25">
      <c r="A17" s="47"/>
      <c r="B17" s="148" t="str">
        <f>IF($E$17+$F$17+$G$17=0,"",BMI!$B$1)</f>
        <v>Brandmeld installatie</v>
      </c>
      <c r="C17" s="149"/>
      <c r="D17" s="22" t="str">
        <f>IF($E$17+$F$17+$G$17=0,"",BMI!$A$1)</f>
        <v>Blad 7</v>
      </c>
      <c r="E17" s="23">
        <f>BMI!D73</f>
        <v>0</v>
      </c>
      <c r="F17" s="23">
        <f>BMI!F73</f>
        <v>13.013170000000001</v>
      </c>
      <c r="G17" s="27">
        <f>BMI!H73</f>
        <v>1.7799999999999998</v>
      </c>
      <c r="H17" s="72"/>
    </row>
    <row r="18" spans="1:10" x14ac:dyDescent="0.25">
      <c r="A18" s="47"/>
      <c r="B18" s="148" t="str">
        <f>IF($E$18+$F$18+$G$18=0,"",Leeg!B1)</f>
        <v/>
      </c>
      <c r="C18" s="149"/>
      <c r="D18" s="22" t="str">
        <f>IF($E$18+$F$18+$G$18=0,"",Leeg!B1)</f>
        <v/>
      </c>
      <c r="E18" s="23">
        <f>Leeg!D73</f>
        <v>0</v>
      </c>
      <c r="F18" s="23">
        <f>Leeg!F73</f>
        <v>0</v>
      </c>
      <c r="G18" s="27">
        <f>Leeg!H73</f>
        <v>0</v>
      </c>
      <c r="H18" s="72"/>
    </row>
    <row r="19" spans="1:10" x14ac:dyDescent="0.25">
      <c r="A19" s="47"/>
      <c r="B19" s="148"/>
      <c r="C19" s="149"/>
      <c r="D19" s="22"/>
      <c r="E19" s="23"/>
      <c r="F19" s="23"/>
      <c r="G19" s="27"/>
      <c r="H19" s="72"/>
    </row>
    <row r="20" spans="1:10" ht="15.75" thickBot="1" x14ac:dyDescent="0.3">
      <c r="A20" s="47"/>
      <c r="B20" s="150"/>
      <c r="C20" s="151"/>
      <c r="D20" s="28"/>
      <c r="E20" s="29"/>
      <c r="F20" s="29"/>
      <c r="G20" s="30"/>
      <c r="H20" s="72"/>
    </row>
    <row r="21" spans="1:10" ht="15.75" thickBot="1" x14ac:dyDescent="0.3">
      <c r="A21" s="47"/>
      <c r="B21" s="34" t="s">
        <v>8</v>
      </c>
      <c r="C21" s="35"/>
      <c r="D21" s="35"/>
      <c r="E21" s="33">
        <f>SUM(E11:E20)</f>
        <v>0</v>
      </c>
      <c r="F21" s="31">
        <f>SUM(F11:F20)</f>
        <v>1402.1257700000003</v>
      </c>
      <c r="G21" s="32">
        <f>SUM(G11:G20)</f>
        <v>13.37</v>
      </c>
      <c r="H21" s="72"/>
    </row>
    <row r="22" spans="1:10" x14ac:dyDescent="0.25">
      <c r="A22" s="47"/>
      <c r="B22" s="67"/>
      <c r="C22" s="68"/>
      <c r="D22" s="68"/>
      <c r="E22" s="68"/>
      <c r="F22" s="68"/>
      <c r="G22" s="69"/>
      <c r="H22" s="48"/>
    </row>
    <row r="23" spans="1:10" x14ac:dyDescent="0.25">
      <c r="A23" s="47"/>
      <c r="B23" s="47"/>
      <c r="G23" s="48"/>
      <c r="H23" s="48"/>
    </row>
    <row r="24" spans="1:10" x14ac:dyDescent="0.25">
      <c r="A24" s="47"/>
      <c r="B24" s="47"/>
      <c r="C24" s="49" t="s">
        <v>222</v>
      </c>
      <c r="D24" s="49"/>
      <c r="E24" s="73" t="s">
        <v>231</v>
      </c>
      <c r="F24" s="73" t="s">
        <v>9</v>
      </c>
      <c r="G24" s="74" t="s">
        <v>10</v>
      </c>
      <c r="H24" s="71"/>
      <c r="I24" s="49" t="s">
        <v>235</v>
      </c>
    </row>
    <row r="25" spans="1:10" x14ac:dyDescent="0.25">
      <c r="A25" s="47"/>
      <c r="B25" s="47" t="s">
        <v>5</v>
      </c>
      <c r="C25" s="50">
        <v>0.1</v>
      </c>
      <c r="D25" s="3"/>
      <c r="E25" s="36">
        <f>F21</f>
        <v>1402.1257700000003</v>
      </c>
      <c r="F25" s="36">
        <f>C25*E25</f>
        <v>140.21257700000004</v>
      </c>
      <c r="G25" s="51">
        <f>E25+F25</f>
        <v>1542.3383470000003</v>
      </c>
      <c r="H25" s="58"/>
      <c r="I25" s="133">
        <f t="shared" ref="I25:I47" si="0">G25/$G$49</f>
        <v>0.35285709151223982</v>
      </c>
    </row>
    <row r="26" spans="1:10" x14ac:dyDescent="0.25">
      <c r="A26" s="47"/>
      <c r="B26" s="47" t="s">
        <v>4</v>
      </c>
      <c r="C26" s="50">
        <v>0.1</v>
      </c>
      <c r="D26" s="3"/>
      <c r="E26" s="36">
        <f>E21</f>
        <v>0</v>
      </c>
      <c r="F26" s="36">
        <f>C26*E26</f>
        <v>0</v>
      </c>
      <c r="G26" s="51">
        <f>E26+F26</f>
        <v>0</v>
      </c>
      <c r="H26" s="58"/>
      <c r="I26" s="133">
        <f t="shared" si="0"/>
        <v>0</v>
      </c>
      <c r="J26">
        <v>0</v>
      </c>
    </row>
    <row r="27" spans="1:10" x14ac:dyDescent="0.25">
      <c r="A27" s="47"/>
      <c r="B27" s="47"/>
      <c r="C27" s="3"/>
      <c r="D27" s="3"/>
      <c r="E27" s="36"/>
      <c r="F27" s="36"/>
      <c r="G27" s="51"/>
      <c r="H27" s="58"/>
      <c r="I27" s="133">
        <f t="shared" si="0"/>
        <v>0</v>
      </c>
    </row>
    <row r="28" spans="1:10" x14ac:dyDescent="0.25">
      <c r="A28" s="47"/>
      <c r="B28" s="52" t="s">
        <v>6</v>
      </c>
      <c r="C28" s="49" t="s">
        <v>229</v>
      </c>
      <c r="D28" s="49" t="s">
        <v>228</v>
      </c>
      <c r="E28" s="36"/>
      <c r="F28" s="36"/>
      <c r="G28" s="51"/>
      <c r="H28" s="58"/>
      <c r="I28" s="133">
        <f t="shared" si="0"/>
        <v>0</v>
      </c>
    </row>
    <row r="29" spans="1:10" x14ac:dyDescent="0.25">
      <c r="A29" s="47"/>
      <c r="B29" s="47" t="s">
        <v>11</v>
      </c>
      <c r="C29" s="53">
        <v>47.5</v>
      </c>
      <c r="D29" s="54">
        <f>G21</f>
        <v>13.37</v>
      </c>
      <c r="E29" s="36"/>
      <c r="F29" s="36"/>
      <c r="G29" s="51"/>
      <c r="H29" s="58"/>
      <c r="I29" s="133">
        <f t="shared" si="0"/>
        <v>0</v>
      </c>
    </row>
    <row r="30" spans="1:10" x14ac:dyDescent="0.25">
      <c r="A30" s="47"/>
      <c r="B30" s="47" t="s">
        <v>223</v>
      </c>
      <c r="C30" s="50">
        <v>1</v>
      </c>
      <c r="D30" s="3">
        <f>D29*C30</f>
        <v>13.37</v>
      </c>
      <c r="E30" s="36">
        <f>D30*C29</f>
        <v>635.07499999999993</v>
      </c>
      <c r="F30" s="36"/>
      <c r="G30" s="51">
        <f>E30</f>
        <v>635.07499999999993</v>
      </c>
      <c r="H30" s="58"/>
      <c r="I30" s="133">
        <f t="shared" si="0"/>
        <v>0.14529283916723859</v>
      </c>
    </row>
    <row r="31" spans="1:10" x14ac:dyDescent="0.25">
      <c r="A31" s="47"/>
      <c r="B31" s="47"/>
      <c r="C31" s="3"/>
      <c r="D31" s="3"/>
      <c r="E31" s="36"/>
      <c r="F31" s="36"/>
      <c r="G31" s="51"/>
      <c r="H31" s="58"/>
      <c r="I31" s="133">
        <f t="shared" si="0"/>
        <v>0</v>
      </c>
    </row>
    <row r="32" spans="1:10" x14ac:dyDescent="0.25">
      <c r="A32" s="47"/>
      <c r="B32" s="47" t="s">
        <v>238</v>
      </c>
      <c r="C32" s="55">
        <v>55</v>
      </c>
      <c r="D32" s="122">
        <f>'Interne begroting'!D32</f>
        <v>10</v>
      </c>
      <c r="E32" s="36">
        <f>C32*D32</f>
        <v>550</v>
      </c>
      <c r="F32" s="36"/>
      <c r="G32" s="51">
        <f t="shared" ref="G32:G36" si="1">E32+F32</f>
        <v>550</v>
      </c>
      <c r="H32" s="58"/>
      <c r="I32" s="133">
        <f t="shared" si="0"/>
        <v>0.12582932967284374</v>
      </c>
    </row>
    <row r="33" spans="1:9" x14ac:dyDescent="0.25">
      <c r="A33" s="47"/>
      <c r="B33" s="47" t="s">
        <v>14</v>
      </c>
      <c r="C33" s="55">
        <v>55</v>
      </c>
      <c r="D33" s="122">
        <f>'Interne begroting'!D33</f>
        <v>0</v>
      </c>
      <c r="E33" s="36">
        <f>C33*D33</f>
        <v>0</v>
      </c>
      <c r="F33" s="36"/>
      <c r="G33" s="51">
        <f t="shared" si="1"/>
        <v>0</v>
      </c>
      <c r="H33" s="58"/>
      <c r="I33" s="133">
        <f t="shared" si="0"/>
        <v>0</v>
      </c>
    </row>
    <row r="34" spans="1:9" x14ac:dyDescent="0.25">
      <c r="A34" s="47"/>
      <c r="B34" s="47" t="s">
        <v>15</v>
      </c>
      <c r="C34" s="55">
        <v>60</v>
      </c>
      <c r="D34" s="122">
        <f>'Interne begroting'!D34</f>
        <v>20</v>
      </c>
      <c r="E34" s="36">
        <f>C34*D34</f>
        <v>1200</v>
      </c>
      <c r="F34" s="36"/>
      <c r="G34" s="51">
        <f t="shared" si="1"/>
        <v>1200</v>
      </c>
      <c r="H34" s="58"/>
      <c r="I34" s="133">
        <f t="shared" si="0"/>
        <v>0.27453671928620454</v>
      </c>
    </row>
    <row r="35" spans="1:9" x14ac:dyDescent="0.25">
      <c r="A35" s="47"/>
      <c r="B35" s="47" t="s">
        <v>13</v>
      </c>
      <c r="C35" s="55">
        <v>55</v>
      </c>
      <c r="D35" s="122">
        <f>'Interne begroting'!D35</f>
        <v>0</v>
      </c>
      <c r="E35" s="36">
        <f>C35*D35</f>
        <v>0</v>
      </c>
      <c r="F35" s="36"/>
      <c r="G35" s="51">
        <f t="shared" si="1"/>
        <v>0</v>
      </c>
      <c r="H35" s="58"/>
      <c r="I35" s="133">
        <f t="shared" si="0"/>
        <v>0</v>
      </c>
    </row>
    <row r="36" spans="1:9" x14ac:dyDescent="0.25">
      <c r="A36" s="47"/>
      <c r="B36" s="47" t="s">
        <v>239</v>
      </c>
      <c r="C36" s="55">
        <v>55</v>
      </c>
      <c r="D36" s="122">
        <f>'Interne begroting'!D36</f>
        <v>0</v>
      </c>
      <c r="E36" s="36">
        <f>C36*D36</f>
        <v>0</v>
      </c>
      <c r="F36" s="36"/>
      <c r="G36" s="51">
        <f t="shared" si="1"/>
        <v>0</v>
      </c>
      <c r="H36" s="58"/>
      <c r="I36" s="133">
        <f t="shared" si="0"/>
        <v>0</v>
      </c>
    </row>
    <row r="37" spans="1:9" ht="15.75" thickBot="1" x14ac:dyDescent="0.3">
      <c r="A37" s="47"/>
      <c r="B37" s="47"/>
      <c r="E37" s="38"/>
      <c r="F37" s="38"/>
      <c r="G37" s="56"/>
      <c r="H37" s="58"/>
      <c r="I37" s="133">
        <f t="shared" si="0"/>
        <v>0</v>
      </c>
    </row>
    <row r="38" spans="1:9" ht="16.5" thickTop="1" thickBot="1" x14ac:dyDescent="0.3">
      <c r="A38" s="47"/>
      <c r="B38" s="52" t="s">
        <v>16</v>
      </c>
      <c r="E38" s="41">
        <f>SUM(E25:E37)</f>
        <v>3787.2007700000004</v>
      </c>
      <c r="F38" s="40">
        <f>SUM(F25:F37)</f>
        <v>140.21257700000004</v>
      </c>
      <c r="G38" s="57">
        <f>SUM(E38:F38)</f>
        <v>3927.4133470000006</v>
      </c>
      <c r="H38" s="58"/>
      <c r="I38" s="133">
        <f t="shared" si="0"/>
        <v>0.89851597963852681</v>
      </c>
    </row>
    <row r="39" spans="1:9" ht="15.75" thickTop="1" x14ac:dyDescent="0.25">
      <c r="A39" s="47"/>
      <c r="B39" s="52" t="s">
        <v>17</v>
      </c>
      <c r="C39" s="50">
        <v>0.05</v>
      </c>
      <c r="D39" s="21"/>
      <c r="E39" s="42"/>
      <c r="F39" s="37"/>
      <c r="G39" s="58">
        <f>G38*C39</f>
        <v>196.37066735000005</v>
      </c>
      <c r="H39" s="58"/>
      <c r="I39" s="133">
        <f t="shared" si="0"/>
        <v>4.4925798981926342E-2</v>
      </c>
    </row>
    <row r="40" spans="1:9" x14ac:dyDescent="0.25">
      <c r="A40" s="47"/>
      <c r="B40" s="52" t="s">
        <v>224</v>
      </c>
      <c r="C40" s="50">
        <v>0.05</v>
      </c>
      <c r="D40" s="21"/>
      <c r="E40" s="42"/>
      <c r="F40" s="37"/>
      <c r="G40" s="58">
        <f>G38*C40</f>
        <v>196.37066735000005</v>
      </c>
      <c r="H40" s="58"/>
      <c r="I40" s="133">
        <f t="shared" si="0"/>
        <v>4.4925798981926342E-2</v>
      </c>
    </row>
    <row r="41" spans="1:9" x14ac:dyDescent="0.25">
      <c r="A41" s="47"/>
      <c r="B41" s="47"/>
      <c r="C41" s="50"/>
      <c r="D41" s="21"/>
      <c r="E41" s="42"/>
      <c r="F41" s="37"/>
      <c r="G41" s="58"/>
      <c r="H41" s="58"/>
      <c r="I41" s="133">
        <f t="shared" si="0"/>
        <v>0</v>
      </c>
    </row>
    <row r="42" spans="1:9" x14ac:dyDescent="0.25">
      <c r="A42" s="47"/>
      <c r="B42" s="52" t="s">
        <v>18</v>
      </c>
      <c r="C42" s="59" t="s">
        <v>227</v>
      </c>
      <c r="D42" s="59" t="s">
        <v>48</v>
      </c>
      <c r="E42" s="43"/>
      <c r="F42" s="37"/>
      <c r="G42" s="58">
        <f>SUM(E42:F42)</f>
        <v>0</v>
      </c>
      <c r="H42" s="58"/>
      <c r="I42" s="133">
        <f t="shared" si="0"/>
        <v>0</v>
      </c>
    </row>
    <row r="43" spans="1:9" x14ac:dyDescent="0.25">
      <c r="A43" s="47"/>
      <c r="B43" s="132" t="str">
        <f>'Interne begroting'!B42</f>
        <v>Parkeervergunning</v>
      </c>
      <c r="C43" s="53">
        <v>50</v>
      </c>
      <c r="D43" s="82">
        <f>'Interne begroting'!D42</f>
        <v>1</v>
      </c>
      <c r="E43" s="44">
        <f>C43*D43</f>
        <v>50</v>
      </c>
      <c r="F43" s="37"/>
      <c r="G43" s="58">
        <f t="shared" ref="G43:G47" si="2">SUM(E43:F43)</f>
        <v>50</v>
      </c>
      <c r="H43" s="58"/>
      <c r="I43" s="133">
        <f t="shared" si="0"/>
        <v>1.1439029970258523E-2</v>
      </c>
    </row>
    <row r="44" spans="1:9" x14ac:dyDescent="0.25">
      <c r="A44" s="47"/>
      <c r="B44" s="132" t="str">
        <f>'Interne begroting'!B43</f>
        <v>Parkeerkosten per dag</v>
      </c>
      <c r="C44" s="53">
        <v>20</v>
      </c>
      <c r="D44" s="82">
        <f>'Interne begroting'!D43</f>
        <v>0</v>
      </c>
      <c r="E44" s="44">
        <f>C44*D44</f>
        <v>0</v>
      </c>
      <c r="F44" s="37"/>
      <c r="G44" s="58">
        <f t="shared" si="2"/>
        <v>0</v>
      </c>
      <c r="H44" s="58"/>
      <c r="I44" s="133">
        <f t="shared" si="0"/>
        <v>0</v>
      </c>
    </row>
    <row r="45" spans="1:9" x14ac:dyDescent="0.25">
      <c r="A45" s="47"/>
      <c r="B45" s="132" t="str">
        <f>'Interne begroting'!B44</f>
        <v>---</v>
      </c>
      <c r="C45" s="53"/>
      <c r="D45" s="82">
        <f>'Interne begroting'!D44</f>
        <v>0</v>
      </c>
      <c r="E45" s="44">
        <f>C45*D45</f>
        <v>0</v>
      </c>
      <c r="F45" s="37"/>
      <c r="G45" s="58">
        <f t="shared" si="2"/>
        <v>0</v>
      </c>
      <c r="H45" s="58"/>
      <c r="I45" s="133">
        <f t="shared" si="0"/>
        <v>0</v>
      </c>
    </row>
    <row r="46" spans="1:9" x14ac:dyDescent="0.25">
      <c r="A46" s="47"/>
      <c r="B46" s="132" t="str">
        <f>'Interne begroting'!B45</f>
        <v>---</v>
      </c>
      <c r="C46" s="53"/>
      <c r="D46" s="82">
        <f>'Interne begroting'!D45</f>
        <v>0</v>
      </c>
      <c r="E46" s="44">
        <f>C46*D46</f>
        <v>0</v>
      </c>
      <c r="F46" s="37"/>
      <c r="G46" s="58">
        <f t="shared" si="2"/>
        <v>0</v>
      </c>
      <c r="H46" s="58"/>
      <c r="I46" s="133">
        <f t="shared" si="0"/>
        <v>0</v>
      </c>
    </row>
    <row r="47" spans="1:9" ht="15.75" thickBot="1" x14ac:dyDescent="0.3">
      <c r="A47" s="47"/>
      <c r="B47" s="132" t="str">
        <f>'Interne begroting'!B46</f>
        <v>---</v>
      </c>
      <c r="C47" s="53"/>
      <c r="D47" s="82">
        <f>'Interne begroting'!D46</f>
        <v>0</v>
      </c>
      <c r="E47" s="44">
        <f>C47*D47</f>
        <v>0</v>
      </c>
      <c r="F47" s="24"/>
      <c r="G47" s="61">
        <f t="shared" si="2"/>
        <v>0</v>
      </c>
      <c r="H47" s="58"/>
      <c r="I47" s="133">
        <f t="shared" si="0"/>
        <v>0</v>
      </c>
    </row>
    <row r="48" spans="1:9" ht="16.5" thickTop="1" thickBot="1" x14ac:dyDescent="0.3">
      <c r="A48" s="47"/>
      <c r="B48" s="52" t="s">
        <v>10</v>
      </c>
      <c r="E48" s="45">
        <f>SUM(E38:E47)</f>
        <v>3837.2007700000004</v>
      </c>
      <c r="F48" s="46">
        <f>SUM(F38:F47)</f>
        <v>140.21257700000004</v>
      </c>
      <c r="G48" s="62">
        <f>SUM(G38:G47)</f>
        <v>4370.1546817000008</v>
      </c>
      <c r="H48" s="48"/>
      <c r="I48" s="133"/>
    </row>
    <row r="49" spans="1:11" ht="16.5" thickTop="1" thickBot="1" x14ac:dyDescent="0.3">
      <c r="A49" s="47"/>
      <c r="B49" s="52" t="s">
        <v>245</v>
      </c>
      <c r="G49" s="62">
        <f>_xlfn.CEILING.MATH(G48,1)</f>
        <v>4371</v>
      </c>
      <c r="H49" s="48"/>
      <c r="I49" s="133">
        <f>G49/$G$49</f>
        <v>1</v>
      </c>
    </row>
    <row r="50" spans="1:11" ht="15.75" thickTop="1" x14ac:dyDescent="0.25">
      <c r="A50" s="47"/>
      <c r="B50" s="47"/>
      <c r="G50" s="48"/>
      <c r="H50" s="48"/>
      <c r="K50">
        <v>0</v>
      </c>
    </row>
    <row r="51" spans="1:11" x14ac:dyDescent="0.25">
      <c r="A51" s="47"/>
      <c r="B51" s="52" t="s">
        <v>236</v>
      </c>
      <c r="C51" s="82">
        <f>'Interne begroting'!C49</f>
        <v>60</v>
      </c>
      <c r="D51" s="63">
        <f>IF(C51="","",G49/C51)</f>
        <v>72.849999999999994</v>
      </c>
      <c r="E51" s="63"/>
      <c r="G51" s="48"/>
      <c r="H51" s="48"/>
    </row>
    <row r="52" spans="1:11" ht="15.75" thickBot="1" x14ac:dyDescent="0.3">
      <c r="A52" s="47"/>
      <c r="B52" s="64"/>
      <c r="C52" s="65"/>
      <c r="D52" s="65"/>
      <c r="E52" s="65"/>
      <c r="F52" s="65"/>
      <c r="G52" s="66"/>
      <c r="H52" s="48"/>
    </row>
    <row r="53" spans="1:11" x14ac:dyDescent="0.25">
      <c r="A53" s="47"/>
      <c r="B53" s="47" t="s">
        <v>19</v>
      </c>
      <c r="C53" s="157"/>
      <c r="D53" s="157"/>
      <c r="E53" s="157"/>
      <c r="F53" s="157"/>
      <c r="G53" s="158"/>
      <c r="H53" s="48"/>
    </row>
    <row r="54" spans="1:11" x14ac:dyDescent="0.25">
      <c r="A54" s="47"/>
      <c r="B54" s="159"/>
      <c r="C54" s="160"/>
      <c r="D54" s="160"/>
      <c r="E54" s="160"/>
      <c r="F54" s="160"/>
      <c r="G54" s="161"/>
      <c r="H54" s="48"/>
    </row>
    <row r="55" spans="1:11" x14ac:dyDescent="0.25">
      <c r="A55" s="47"/>
      <c r="B55" s="159"/>
      <c r="C55" s="160"/>
      <c r="D55" s="160"/>
      <c r="E55" s="160"/>
      <c r="F55" s="160"/>
      <c r="G55" s="161"/>
      <c r="H55" s="48"/>
    </row>
    <row r="56" spans="1:11" x14ac:dyDescent="0.25">
      <c r="A56" s="47"/>
      <c r="B56" s="159"/>
      <c r="C56" s="160"/>
      <c r="D56" s="160"/>
      <c r="E56" s="160"/>
      <c r="F56" s="160"/>
      <c r="G56" s="161"/>
      <c r="H56" s="48"/>
    </row>
    <row r="57" spans="1:11" x14ac:dyDescent="0.25">
      <c r="A57" s="47"/>
      <c r="B57" s="159"/>
      <c r="C57" s="160"/>
      <c r="D57" s="160"/>
      <c r="E57" s="160"/>
      <c r="F57" s="160"/>
      <c r="G57" s="161"/>
      <c r="H57" s="48"/>
    </row>
    <row r="58" spans="1:11" ht="15.75" thickBot="1" x14ac:dyDescent="0.3">
      <c r="A58" s="47"/>
      <c r="B58" s="154"/>
      <c r="C58" s="155"/>
      <c r="D58" s="155"/>
      <c r="E58" s="155"/>
      <c r="F58" s="155"/>
      <c r="G58" s="156"/>
      <c r="H58" s="48"/>
    </row>
    <row r="59" spans="1:11" x14ac:dyDescent="0.25">
      <c r="A59" s="47"/>
      <c r="B59" s="67" t="s">
        <v>20</v>
      </c>
      <c r="C59" s="68"/>
      <c r="D59" s="68"/>
      <c r="E59" s="68"/>
      <c r="F59" s="134" t="s">
        <v>237</v>
      </c>
      <c r="G59" s="69">
        <f>C7</f>
        <v>0</v>
      </c>
      <c r="H59" s="48"/>
    </row>
    <row r="60" spans="1:11" x14ac:dyDescent="0.25">
      <c r="A60" s="47"/>
      <c r="B60" s="47"/>
      <c r="F60" s="3"/>
      <c r="G60" s="48"/>
      <c r="H60" s="48"/>
    </row>
    <row r="61" spans="1:11" ht="15.75" thickBot="1" x14ac:dyDescent="0.3">
      <c r="A61" s="47"/>
      <c r="B61" s="64"/>
      <c r="C61" s="65"/>
      <c r="D61" s="65"/>
      <c r="E61" s="65"/>
      <c r="F61" s="65"/>
      <c r="G61" s="66"/>
      <c r="H61" s="48"/>
    </row>
    <row r="62" spans="1:11" ht="15.75" thickBot="1" x14ac:dyDescent="0.3">
      <c r="A62" s="64"/>
      <c r="B62" s="65"/>
      <c r="C62" s="65"/>
      <c r="D62" s="65"/>
      <c r="E62" s="65"/>
      <c r="F62" s="65"/>
      <c r="G62" s="65"/>
      <c r="H62" s="66"/>
    </row>
  </sheetData>
  <mergeCells count="16">
    <mergeCell ref="B58:G58"/>
    <mergeCell ref="B17:C17"/>
    <mergeCell ref="B18:C18"/>
    <mergeCell ref="B19:C19"/>
    <mergeCell ref="B20:C20"/>
    <mergeCell ref="C53:G53"/>
    <mergeCell ref="B54:G54"/>
    <mergeCell ref="B55:G55"/>
    <mergeCell ref="B56:G56"/>
    <mergeCell ref="B57:G57"/>
    <mergeCell ref="B16:C16"/>
    <mergeCell ref="B11:C11"/>
    <mergeCell ref="B12:C12"/>
    <mergeCell ref="B13:C13"/>
    <mergeCell ref="B14:C14"/>
    <mergeCell ref="B15:C15"/>
  </mergeCells>
  <pageMargins left="0.70866141732283472" right="0.51181102362204722" top="0.74803149606299213" bottom="0.74803149606299213" header="0.31496062992125984" footer="0.31496062992125984"/>
  <pageSetup scale="70" orientation="portrait" r:id="rId1"/>
  <colBreaks count="1" manualBreakCount="1">
    <brk id="8" max="1048575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1E1361-FE94-4A8B-A5B0-5B2764EEFF88}">
  <sheetPr>
    <pageSetUpPr fitToPage="1"/>
  </sheetPr>
  <dimension ref="A1:O73"/>
  <sheetViews>
    <sheetView showZero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B3" sqref="B3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21</v>
      </c>
      <c r="B1" s="90" t="s">
        <v>49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101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 t="s">
        <v>50</v>
      </c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 t="shared" ref="H3:H32" si="0">G3*A3</f>
        <v>0</v>
      </c>
      <c r="I3" s="103"/>
      <c r="J3" s="86"/>
      <c r="K3" s="86"/>
      <c r="L3" s="86"/>
      <c r="M3" s="86"/>
      <c r="N3" s="1"/>
      <c r="O3" s="114">
        <f t="shared" ref="O3:O68" si="1">$A3*$E3*(1-$N3)</f>
        <v>0</v>
      </c>
    </row>
    <row r="4" spans="1:15" x14ac:dyDescent="0.25">
      <c r="A4" s="127">
        <v>1</v>
      </c>
      <c r="B4" s="14" t="s">
        <v>51</v>
      </c>
      <c r="C4" s="13" t="s">
        <v>281</v>
      </c>
      <c r="D4" s="130"/>
      <c r="E4" s="112">
        <v>11.62</v>
      </c>
      <c r="F4" s="112">
        <f>O4*(1+'Interne begroting'!$C$25+'Interne begroting'!$C$39)</f>
        <v>5.6124600000000004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0.38</v>
      </c>
      <c r="H4" s="78">
        <f t="shared" si="0"/>
        <v>0.38</v>
      </c>
      <c r="I4" s="103">
        <v>0.38</v>
      </c>
      <c r="J4" s="86">
        <v>0.35</v>
      </c>
      <c r="K4" s="86">
        <v>0.34</v>
      </c>
      <c r="L4" s="86">
        <v>0.31</v>
      </c>
      <c r="M4" s="86"/>
      <c r="N4" s="1">
        <v>0.57999999999999996</v>
      </c>
      <c r="O4" s="114">
        <f t="shared" si="1"/>
        <v>4.8803999999999998</v>
      </c>
    </row>
    <row r="5" spans="1:15" x14ac:dyDescent="0.25">
      <c r="A5" s="127"/>
      <c r="B5" s="17" t="s">
        <v>52</v>
      </c>
      <c r="C5" s="13">
        <v>7110410</v>
      </c>
      <c r="D5" s="130"/>
      <c r="E5" s="112">
        <v>5.27</v>
      </c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0.38</v>
      </c>
      <c r="H5" s="78">
        <f t="shared" si="0"/>
        <v>0</v>
      </c>
      <c r="I5" s="103">
        <v>0.38</v>
      </c>
      <c r="J5" s="86">
        <v>0.35</v>
      </c>
      <c r="K5" s="86">
        <v>0.34</v>
      </c>
      <c r="L5" s="86">
        <v>0.31</v>
      </c>
      <c r="M5" s="86"/>
      <c r="N5" s="1">
        <v>0.56999999999999995</v>
      </c>
      <c r="O5" s="114">
        <f t="shared" si="1"/>
        <v>0</v>
      </c>
    </row>
    <row r="6" spans="1:15" x14ac:dyDescent="0.25">
      <c r="A6" s="127"/>
      <c r="B6" s="14" t="s">
        <v>243</v>
      </c>
      <c r="C6" s="13" t="s">
        <v>76</v>
      </c>
      <c r="D6" s="130"/>
      <c r="E6" s="112">
        <v>6.16</v>
      </c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0.33</v>
      </c>
      <c r="H6" s="78">
        <f t="shared" si="0"/>
        <v>0</v>
      </c>
      <c r="I6" s="103">
        <v>0.33</v>
      </c>
      <c r="J6" s="86">
        <v>0.31</v>
      </c>
      <c r="K6" s="86">
        <v>0.3</v>
      </c>
      <c r="L6" s="86">
        <v>0.27</v>
      </c>
      <c r="M6" s="86"/>
      <c r="N6" s="1">
        <v>0.57999999999999996</v>
      </c>
      <c r="O6" s="114">
        <f t="shared" si="1"/>
        <v>0</v>
      </c>
    </row>
    <row r="7" spans="1:15" x14ac:dyDescent="0.25">
      <c r="A7" s="127"/>
      <c r="B7" s="14" t="s">
        <v>250</v>
      </c>
      <c r="C7" s="13" t="s">
        <v>251</v>
      </c>
      <c r="D7" s="130"/>
      <c r="E7" s="112">
        <v>4.38</v>
      </c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0.33</v>
      </c>
      <c r="H7" s="78">
        <f>G7*A7</f>
        <v>0</v>
      </c>
      <c r="I7" s="103">
        <v>0.33</v>
      </c>
      <c r="J7" s="86">
        <v>0.31</v>
      </c>
      <c r="K7" s="86">
        <v>0.3</v>
      </c>
      <c r="L7" s="86">
        <v>0.27</v>
      </c>
      <c r="M7" s="86"/>
      <c r="N7" s="1">
        <v>0.56999999999999995</v>
      </c>
      <c r="O7" s="114">
        <f t="shared" si="1"/>
        <v>0</v>
      </c>
    </row>
    <row r="8" spans="1:15" x14ac:dyDescent="0.25">
      <c r="A8" s="127"/>
      <c r="B8" s="14" t="s">
        <v>283</v>
      </c>
      <c r="C8" s="13" t="s">
        <v>252</v>
      </c>
      <c r="D8" s="130"/>
      <c r="E8" s="112">
        <v>6.77</v>
      </c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0.22</v>
      </c>
      <c r="H8" s="78">
        <f>G8*A8</f>
        <v>0</v>
      </c>
      <c r="I8" s="103">
        <v>0.22</v>
      </c>
      <c r="J8" s="86">
        <v>0.21</v>
      </c>
      <c r="K8" s="86">
        <v>0.2</v>
      </c>
      <c r="L8" s="86">
        <v>0.18</v>
      </c>
      <c r="M8" s="86"/>
      <c r="N8" s="1">
        <v>0.57999999999999996</v>
      </c>
      <c r="O8" s="114">
        <f t="shared" si="1"/>
        <v>0</v>
      </c>
    </row>
    <row r="9" spans="1:15" x14ac:dyDescent="0.25">
      <c r="A9" s="135">
        <f>(A4+A5)*4</f>
        <v>4</v>
      </c>
      <c r="B9" s="14" t="s">
        <v>61</v>
      </c>
      <c r="C9" s="13" t="s">
        <v>282</v>
      </c>
      <c r="D9" s="130"/>
      <c r="E9" s="112">
        <v>0.26</v>
      </c>
      <c r="F9" s="112">
        <f>O9*(1+'Interne begroting'!$C$25+'Interne begroting'!$C$39)</f>
        <v>0.7295600000000001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0.35</v>
      </c>
      <c r="H9" s="78">
        <f>G9*A9</f>
        <v>1.4</v>
      </c>
      <c r="I9" s="103">
        <v>0.35</v>
      </c>
      <c r="J9" s="86">
        <v>0.33</v>
      </c>
      <c r="K9" s="86">
        <v>0.32</v>
      </c>
      <c r="L9" s="86">
        <v>0.28999999999999998</v>
      </c>
      <c r="M9" s="86"/>
      <c r="N9" s="1">
        <v>0.39</v>
      </c>
      <c r="O9" s="114">
        <f t="shared" si="1"/>
        <v>0.63439999999999996</v>
      </c>
    </row>
    <row r="10" spans="1:15" x14ac:dyDescent="0.25">
      <c r="A10" s="127"/>
      <c r="B10" s="14" t="s">
        <v>249</v>
      </c>
      <c r="C10" s="13" t="s">
        <v>284</v>
      </c>
      <c r="D10" s="130"/>
      <c r="E10" s="112">
        <v>0.83</v>
      </c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0.35</v>
      </c>
      <c r="H10" s="78">
        <f>G10*A10</f>
        <v>0</v>
      </c>
      <c r="I10" s="103">
        <v>0.35</v>
      </c>
      <c r="J10" s="86">
        <v>0.33</v>
      </c>
      <c r="K10" s="86">
        <v>0.32</v>
      </c>
      <c r="L10" s="86">
        <v>0.28999999999999998</v>
      </c>
      <c r="M10" s="86"/>
      <c r="N10" s="1">
        <v>0.39</v>
      </c>
      <c r="O10" s="114">
        <f t="shared" si="1"/>
        <v>0</v>
      </c>
    </row>
    <row r="11" spans="1:15" x14ac:dyDescent="0.25">
      <c r="A11" s="127"/>
      <c r="B11" s="14"/>
      <c r="C11" s="13"/>
      <c r="D11" s="130"/>
      <c r="E11" s="112"/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</v>
      </c>
      <c r="H11" s="78">
        <f>G11*A11</f>
        <v>0</v>
      </c>
      <c r="I11" s="103"/>
      <c r="J11" s="86"/>
      <c r="K11" s="86"/>
      <c r="L11" s="86"/>
      <c r="M11" s="86"/>
      <c r="N11" s="1"/>
      <c r="O11" s="114">
        <f t="shared" si="1"/>
        <v>0</v>
      </c>
    </row>
    <row r="12" spans="1:15" x14ac:dyDescent="0.25">
      <c r="A12" s="127"/>
      <c r="B12" s="12" t="s">
        <v>288</v>
      </c>
      <c r="C12" s="13"/>
      <c r="D12" s="130"/>
      <c r="E12" s="112"/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</v>
      </c>
      <c r="H12" s="78">
        <f t="shared" si="0"/>
        <v>0</v>
      </c>
      <c r="I12" s="103"/>
      <c r="J12" s="86"/>
      <c r="K12" s="86"/>
      <c r="L12" s="86"/>
      <c r="M12" s="86"/>
      <c r="N12" s="1"/>
      <c r="O12" s="114">
        <f t="shared" si="1"/>
        <v>0</v>
      </c>
    </row>
    <row r="13" spans="1:15" x14ac:dyDescent="0.25">
      <c r="A13" s="127"/>
      <c r="B13" s="14" t="s">
        <v>285</v>
      </c>
      <c r="C13" s="13">
        <v>1196010902</v>
      </c>
      <c r="D13" s="130"/>
      <c r="E13" s="112">
        <v>1.28</v>
      </c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0.17</v>
      </c>
      <c r="H13" s="78">
        <f t="shared" si="0"/>
        <v>0</v>
      </c>
      <c r="I13" s="103">
        <v>0.17</v>
      </c>
      <c r="J13" s="86">
        <v>0.16</v>
      </c>
      <c r="K13" s="86">
        <v>0.16</v>
      </c>
      <c r="L13" s="86">
        <v>0.15</v>
      </c>
      <c r="M13" s="86"/>
      <c r="N13" s="1">
        <v>0.72</v>
      </c>
      <c r="O13" s="114">
        <f t="shared" si="1"/>
        <v>0</v>
      </c>
    </row>
    <row r="14" spans="1:15" x14ac:dyDescent="0.25">
      <c r="A14" s="127">
        <f>A13*3</f>
        <v>0</v>
      </c>
      <c r="B14" s="14" t="s">
        <v>53</v>
      </c>
      <c r="C14" s="13">
        <v>230216</v>
      </c>
      <c r="D14" s="130"/>
      <c r="E14" s="112">
        <v>0.44</v>
      </c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</v>
      </c>
      <c r="H14" s="78">
        <f t="shared" si="0"/>
        <v>0</v>
      </c>
      <c r="I14" s="103"/>
      <c r="J14" s="86"/>
      <c r="K14" s="86"/>
      <c r="L14" s="86"/>
      <c r="M14" s="86"/>
      <c r="N14" s="1">
        <v>0.41</v>
      </c>
      <c r="O14" s="114">
        <f t="shared" si="1"/>
        <v>0</v>
      </c>
    </row>
    <row r="15" spans="1:15" x14ac:dyDescent="0.25">
      <c r="A15" s="127"/>
      <c r="B15" s="14" t="s">
        <v>286</v>
      </c>
      <c r="C15" s="13">
        <v>1196030204</v>
      </c>
      <c r="D15" s="130"/>
      <c r="E15" s="112">
        <v>1.96</v>
      </c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0.17</v>
      </c>
      <c r="H15" s="78">
        <f t="shared" si="0"/>
        <v>0</v>
      </c>
      <c r="I15" s="103">
        <v>0.17</v>
      </c>
      <c r="J15" s="86">
        <v>0.16</v>
      </c>
      <c r="K15" s="86">
        <v>0.16</v>
      </c>
      <c r="L15" s="86">
        <v>0.15</v>
      </c>
      <c r="M15" s="86"/>
      <c r="N15" s="1">
        <v>0.7</v>
      </c>
      <c r="O15" s="114">
        <f t="shared" si="1"/>
        <v>0</v>
      </c>
    </row>
    <row r="16" spans="1:15" x14ac:dyDescent="0.25">
      <c r="A16" s="127">
        <f>A15*3</f>
        <v>0</v>
      </c>
      <c r="B16" s="14" t="s">
        <v>54</v>
      </c>
      <c r="C16" s="13">
        <v>230219</v>
      </c>
      <c r="D16" s="130"/>
      <c r="E16" s="112">
        <v>0.5</v>
      </c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</v>
      </c>
      <c r="H16" s="78">
        <f t="shared" si="0"/>
        <v>0</v>
      </c>
      <c r="I16" s="103"/>
      <c r="J16" s="86"/>
      <c r="K16" s="86"/>
      <c r="L16" s="86"/>
      <c r="M16" s="86"/>
      <c r="N16" s="1">
        <v>0.41</v>
      </c>
      <c r="O16" s="114">
        <f t="shared" si="1"/>
        <v>0</v>
      </c>
    </row>
    <row r="17" spans="1:15" x14ac:dyDescent="0.25">
      <c r="A17" s="127"/>
      <c r="B17" s="14" t="s">
        <v>287</v>
      </c>
      <c r="C17" s="13">
        <v>1196060000</v>
      </c>
      <c r="D17" s="130"/>
      <c r="E17" s="112">
        <v>4.18</v>
      </c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</v>
      </c>
      <c r="H17" s="78">
        <f t="shared" si="0"/>
        <v>0</v>
      </c>
      <c r="I17" s="103"/>
      <c r="J17" s="86"/>
      <c r="K17" s="86"/>
      <c r="L17" s="86"/>
      <c r="M17" s="86"/>
      <c r="N17" s="1">
        <v>0.6</v>
      </c>
      <c r="O17" s="114">
        <f t="shared" si="1"/>
        <v>0</v>
      </c>
    </row>
    <row r="18" spans="1:15" x14ac:dyDescent="0.25">
      <c r="A18" s="127"/>
      <c r="B18" s="14" t="s">
        <v>55</v>
      </c>
      <c r="C18" s="13">
        <v>230330</v>
      </c>
      <c r="D18" s="130"/>
      <c r="E18" s="112">
        <v>0.34</v>
      </c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</v>
      </c>
      <c r="H18" s="78">
        <f t="shared" si="0"/>
        <v>0</v>
      </c>
      <c r="I18" s="103"/>
      <c r="J18" s="86"/>
      <c r="K18" s="86"/>
      <c r="L18" s="86"/>
      <c r="M18" s="86"/>
      <c r="N18" s="1">
        <v>0.41</v>
      </c>
      <c r="O18" s="114">
        <f t="shared" si="1"/>
        <v>0</v>
      </c>
    </row>
    <row r="19" spans="1:15" x14ac:dyDescent="0.25">
      <c r="A19" s="127"/>
      <c r="B19" s="14" t="s">
        <v>72</v>
      </c>
      <c r="C19" s="13">
        <v>1396330101</v>
      </c>
      <c r="D19" s="130"/>
      <c r="E19" s="112">
        <v>2.15</v>
      </c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0.17</v>
      </c>
      <c r="H19" s="78">
        <f t="shared" si="0"/>
        <v>0</v>
      </c>
      <c r="I19" s="103">
        <v>0.17</v>
      </c>
      <c r="J19" s="86">
        <v>0.16</v>
      </c>
      <c r="K19" s="86">
        <v>0.16</v>
      </c>
      <c r="L19" s="86">
        <v>0.15</v>
      </c>
      <c r="M19" s="86"/>
      <c r="N19" s="1">
        <v>0.66</v>
      </c>
      <c r="O19" s="114">
        <f t="shared" si="1"/>
        <v>0</v>
      </c>
    </row>
    <row r="20" spans="1:15" x14ac:dyDescent="0.25">
      <c r="A20" s="127"/>
      <c r="B20" s="14" t="s">
        <v>73</v>
      </c>
      <c r="C20" s="13">
        <v>1396330102</v>
      </c>
      <c r="D20" s="130"/>
      <c r="E20" s="112">
        <v>2.71</v>
      </c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0.17</v>
      </c>
      <c r="H20" s="78">
        <f t="shared" si="0"/>
        <v>0</v>
      </c>
      <c r="I20" s="103">
        <v>0.17</v>
      </c>
      <c r="J20" s="86">
        <v>0.16</v>
      </c>
      <c r="K20" s="86">
        <v>0.16</v>
      </c>
      <c r="L20" s="86">
        <v>0.15</v>
      </c>
      <c r="M20" s="86"/>
      <c r="N20" s="1">
        <v>0.66</v>
      </c>
      <c r="O20" s="114">
        <f t="shared" si="1"/>
        <v>0</v>
      </c>
    </row>
    <row r="21" spans="1:15" x14ac:dyDescent="0.25">
      <c r="A21" s="127"/>
      <c r="B21" s="14" t="s">
        <v>75</v>
      </c>
      <c r="C21" s="13" t="s">
        <v>74</v>
      </c>
      <c r="D21" s="130"/>
      <c r="E21" s="112">
        <v>3.09</v>
      </c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0.13</v>
      </c>
      <c r="H21" s="78">
        <f t="shared" si="0"/>
        <v>0</v>
      </c>
      <c r="I21" s="103">
        <v>0.13</v>
      </c>
      <c r="J21" s="86">
        <v>0.12</v>
      </c>
      <c r="K21" s="86">
        <v>0.12</v>
      </c>
      <c r="L21" s="86">
        <v>0.11</v>
      </c>
      <c r="M21" s="86"/>
      <c r="N21" s="1">
        <v>0.41</v>
      </c>
      <c r="O21" s="114">
        <f t="shared" si="1"/>
        <v>0</v>
      </c>
    </row>
    <row r="22" spans="1:15" x14ac:dyDescent="0.25">
      <c r="A22" s="127"/>
      <c r="B22" s="14"/>
      <c r="C22" s="13"/>
      <c r="D22" s="130"/>
      <c r="E22" s="112"/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8">
        <f t="shared" si="0"/>
        <v>0</v>
      </c>
      <c r="I22" s="103"/>
      <c r="J22" s="86"/>
      <c r="K22" s="86"/>
      <c r="L22" s="86"/>
      <c r="M22" s="86"/>
      <c r="N22" s="1"/>
      <c r="O22" s="114">
        <f t="shared" si="1"/>
        <v>0</v>
      </c>
    </row>
    <row r="23" spans="1:15" x14ac:dyDescent="0.25">
      <c r="A23" s="127"/>
      <c r="B23" s="12" t="s">
        <v>253</v>
      </c>
      <c r="C23" s="13"/>
      <c r="D23" s="130"/>
      <c r="E23" s="112"/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</v>
      </c>
      <c r="H23" s="78">
        <f t="shared" si="0"/>
        <v>0</v>
      </c>
      <c r="I23" s="103"/>
      <c r="J23" s="86"/>
      <c r="K23" s="86"/>
      <c r="L23" s="86"/>
      <c r="M23" s="86"/>
      <c r="N23" s="1"/>
      <c r="O23" s="114">
        <f t="shared" si="1"/>
        <v>0</v>
      </c>
    </row>
    <row r="24" spans="1:15" x14ac:dyDescent="0.25">
      <c r="A24" s="127"/>
      <c r="B24" s="14" t="s">
        <v>289</v>
      </c>
      <c r="C24" s="13">
        <v>1196011003</v>
      </c>
      <c r="D24" s="130"/>
      <c r="E24" s="112">
        <v>2.4700000000000002</v>
      </c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0.25</v>
      </c>
      <c r="H24" s="78">
        <f t="shared" si="0"/>
        <v>0</v>
      </c>
      <c r="I24" s="103">
        <v>0.25</v>
      </c>
      <c r="J24" s="86">
        <v>0.25</v>
      </c>
      <c r="K24" s="86">
        <v>0.25</v>
      </c>
      <c r="L24" s="86">
        <v>0.25</v>
      </c>
      <c r="M24" s="86"/>
      <c r="N24" s="1">
        <v>0.7</v>
      </c>
      <c r="O24" s="114">
        <f t="shared" si="1"/>
        <v>0</v>
      </c>
    </row>
    <row r="25" spans="1:15" x14ac:dyDescent="0.25">
      <c r="A25" s="127">
        <f>A24*3</f>
        <v>0</v>
      </c>
      <c r="B25" s="14" t="s">
        <v>53</v>
      </c>
      <c r="C25" s="13">
        <v>230216</v>
      </c>
      <c r="D25" s="130"/>
      <c r="E25" s="112">
        <v>0.44</v>
      </c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</v>
      </c>
      <c r="H25" s="78">
        <f t="shared" ref="H25" si="2">G25*A25</f>
        <v>0</v>
      </c>
      <c r="I25" s="103"/>
      <c r="J25" s="86"/>
      <c r="K25" s="86"/>
      <c r="L25" s="86"/>
      <c r="M25" s="86"/>
      <c r="N25" s="1">
        <v>0.41</v>
      </c>
      <c r="O25" s="114">
        <f t="shared" si="1"/>
        <v>0</v>
      </c>
    </row>
    <row r="26" spans="1:15" x14ac:dyDescent="0.25">
      <c r="A26" s="127"/>
      <c r="B26" s="14" t="s">
        <v>290</v>
      </c>
      <c r="C26" s="13">
        <v>1196030303</v>
      </c>
      <c r="D26" s="130"/>
      <c r="E26" s="112">
        <v>3.79</v>
      </c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0.25</v>
      </c>
      <c r="H26" s="78">
        <f t="shared" si="0"/>
        <v>0</v>
      </c>
      <c r="I26" s="103">
        <v>0.25</v>
      </c>
      <c r="J26" s="86">
        <v>0.25</v>
      </c>
      <c r="K26" s="86">
        <v>0.25</v>
      </c>
      <c r="L26" s="86">
        <v>0.25</v>
      </c>
      <c r="M26" s="86"/>
      <c r="N26" s="1">
        <v>0.78</v>
      </c>
      <c r="O26" s="114">
        <f t="shared" si="1"/>
        <v>0</v>
      </c>
    </row>
    <row r="27" spans="1:15" x14ac:dyDescent="0.25">
      <c r="A27" s="127">
        <f>A26*3</f>
        <v>0</v>
      </c>
      <c r="B27" s="14" t="s">
        <v>54</v>
      </c>
      <c r="C27" s="13">
        <v>230219</v>
      </c>
      <c r="D27" s="130"/>
      <c r="E27" s="112">
        <v>0.5</v>
      </c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</v>
      </c>
      <c r="H27" s="78">
        <f t="shared" ref="H27" si="3">G27*A27</f>
        <v>0</v>
      </c>
      <c r="I27" s="103"/>
      <c r="J27" s="86"/>
      <c r="K27" s="86"/>
      <c r="L27" s="86"/>
      <c r="M27" s="86"/>
      <c r="N27" s="1">
        <v>0.41</v>
      </c>
      <c r="O27" s="114">
        <f t="shared" si="1"/>
        <v>0</v>
      </c>
    </row>
    <row r="28" spans="1:15" x14ac:dyDescent="0.25">
      <c r="A28" s="127"/>
      <c r="B28" s="14"/>
      <c r="C28" s="13"/>
      <c r="D28" s="130"/>
      <c r="E28" s="112"/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</v>
      </c>
      <c r="H28" s="78">
        <f t="shared" si="0"/>
        <v>0</v>
      </c>
      <c r="I28" s="103"/>
      <c r="J28" s="86"/>
      <c r="K28" s="86"/>
      <c r="L28" s="86"/>
      <c r="M28" s="86"/>
      <c r="N28" s="1"/>
      <c r="O28" s="114">
        <f t="shared" si="1"/>
        <v>0</v>
      </c>
    </row>
    <row r="29" spans="1:15" x14ac:dyDescent="0.25">
      <c r="A29" s="127"/>
      <c r="B29" s="12" t="s">
        <v>255</v>
      </c>
      <c r="C29" s="13"/>
      <c r="D29" s="130"/>
      <c r="E29" s="112"/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</v>
      </c>
      <c r="H29" s="78">
        <f t="shared" si="0"/>
        <v>0</v>
      </c>
      <c r="I29" s="103"/>
      <c r="J29" s="86"/>
      <c r="K29" s="86"/>
      <c r="L29" s="86"/>
      <c r="M29" s="86"/>
      <c r="N29" s="1"/>
      <c r="O29" s="114">
        <f t="shared" si="1"/>
        <v>0</v>
      </c>
    </row>
    <row r="30" spans="1:15" x14ac:dyDescent="0.25">
      <c r="A30" s="127"/>
      <c r="B30" s="14" t="s">
        <v>254</v>
      </c>
      <c r="C30" s="13" t="s">
        <v>56</v>
      </c>
      <c r="D30" s="130"/>
      <c r="E30" s="112">
        <v>3.28</v>
      </c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</v>
      </c>
      <c r="H30" s="78">
        <f t="shared" si="0"/>
        <v>0</v>
      </c>
      <c r="I30" s="103"/>
      <c r="J30" s="86"/>
      <c r="K30" s="86"/>
      <c r="L30" s="86"/>
      <c r="M30" s="86"/>
      <c r="N30" s="1">
        <v>0.39</v>
      </c>
      <c r="O30" s="114">
        <f t="shared" si="1"/>
        <v>0</v>
      </c>
    </row>
    <row r="31" spans="1:15" x14ac:dyDescent="0.25">
      <c r="A31" s="127"/>
      <c r="B31" s="14" t="s">
        <v>57</v>
      </c>
      <c r="C31" s="13" t="s">
        <v>58</v>
      </c>
      <c r="D31" s="130"/>
      <c r="E31" s="112">
        <v>5.4</v>
      </c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</v>
      </c>
      <c r="H31" s="78">
        <f t="shared" si="0"/>
        <v>0</v>
      </c>
      <c r="I31" s="103"/>
      <c r="J31" s="86"/>
      <c r="K31" s="86"/>
      <c r="L31" s="86"/>
      <c r="M31" s="86"/>
      <c r="N31" s="1">
        <v>0.39</v>
      </c>
      <c r="O31" s="114">
        <f t="shared" si="1"/>
        <v>0</v>
      </c>
    </row>
    <row r="32" spans="1:15" x14ac:dyDescent="0.25">
      <c r="A32" s="127"/>
      <c r="B32" s="14" t="s">
        <v>59</v>
      </c>
      <c r="C32" s="13" t="s">
        <v>60</v>
      </c>
      <c r="D32" s="130"/>
      <c r="E32" s="112">
        <v>12.15</v>
      </c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</v>
      </c>
      <c r="H32" s="78">
        <f t="shared" si="0"/>
        <v>0</v>
      </c>
      <c r="I32" s="103"/>
      <c r="J32" s="86"/>
      <c r="K32" s="86"/>
      <c r="L32" s="86"/>
      <c r="M32" s="86"/>
      <c r="N32" s="1">
        <v>0.39</v>
      </c>
      <c r="O32" s="114">
        <f t="shared" si="1"/>
        <v>0</v>
      </c>
    </row>
    <row r="33" spans="1:15" x14ac:dyDescent="0.25">
      <c r="A33" s="127"/>
      <c r="B33" s="14" t="s">
        <v>315</v>
      </c>
      <c r="C33" s="13"/>
      <c r="D33" s="130"/>
      <c r="E33" s="112"/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</v>
      </c>
      <c r="H33" s="78">
        <f>G33*A33</f>
        <v>0</v>
      </c>
      <c r="I33" s="103"/>
      <c r="J33" s="86"/>
      <c r="K33" s="86"/>
      <c r="L33" s="86"/>
      <c r="M33" s="86"/>
      <c r="N33" s="1"/>
      <c r="O33" s="114">
        <f t="shared" si="1"/>
        <v>0</v>
      </c>
    </row>
    <row r="34" spans="1:15" x14ac:dyDescent="0.25">
      <c r="A34" s="127"/>
      <c r="B34" s="14"/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ref="H34:H38" si="4">G34*A34</f>
        <v>0</v>
      </c>
      <c r="I34" s="103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2" t="s">
        <v>323</v>
      </c>
      <c r="C35" s="13"/>
      <c r="D35" s="130"/>
      <c r="E35" s="112"/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</v>
      </c>
      <c r="H35" s="78">
        <f t="shared" si="4"/>
        <v>0</v>
      </c>
      <c r="I35" s="103"/>
      <c r="J35" s="86"/>
      <c r="K35" s="86"/>
      <c r="L35" s="86"/>
      <c r="M35" s="86"/>
      <c r="N35" s="1"/>
      <c r="O35" s="114">
        <f t="shared" si="1"/>
        <v>0</v>
      </c>
    </row>
    <row r="36" spans="1:15" x14ac:dyDescent="0.25">
      <c r="A36" s="127"/>
      <c r="B36" s="14" t="s">
        <v>254</v>
      </c>
      <c r="C36" s="13" t="s">
        <v>56</v>
      </c>
      <c r="D36" s="130"/>
      <c r="E36" s="112">
        <v>3.28</v>
      </c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0.41</v>
      </c>
      <c r="H36" s="78">
        <f t="shared" si="4"/>
        <v>0</v>
      </c>
      <c r="I36" s="103">
        <v>0.41</v>
      </c>
      <c r="J36" s="86">
        <v>0.38</v>
      </c>
      <c r="K36" s="86">
        <v>0.37</v>
      </c>
      <c r="L36" s="86">
        <v>0.33</v>
      </c>
      <c r="M36" s="86"/>
      <c r="N36" s="1">
        <v>0.39</v>
      </c>
      <c r="O36" s="114">
        <f t="shared" si="1"/>
        <v>0</v>
      </c>
    </row>
    <row r="37" spans="1:15" x14ac:dyDescent="0.25">
      <c r="A37" s="127"/>
      <c r="B37" s="14" t="s">
        <v>57</v>
      </c>
      <c r="C37" s="13" t="s">
        <v>58</v>
      </c>
      <c r="D37" s="130"/>
      <c r="E37" s="112">
        <v>5.4</v>
      </c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0.51</v>
      </c>
      <c r="H37" s="78">
        <f t="shared" si="4"/>
        <v>0</v>
      </c>
      <c r="I37" s="103">
        <v>0.51</v>
      </c>
      <c r="J37" s="86">
        <v>0.47</v>
      </c>
      <c r="K37" s="86">
        <v>0.46</v>
      </c>
      <c r="L37" s="86">
        <v>0.41</v>
      </c>
      <c r="M37" s="86"/>
      <c r="N37" s="1">
        <v>0.39</v>
      </c>
      <c r="O37" s="114">
        <f t="shared" si="1"/>
        <v>0</v>
      </c>
    </row>
    <row r="38" spans="1:15" x14ac:dyDescent="0.25">
      <c r="A38" s="127"/>
      <c r="B38" s="14" t="s">
        <v>59</v>
      </c>
      <c r="C38" s="13" t="s">
        <v>60</v>
      </c>
      <c r="D38" s="130"/>
      <c r="E38" s="112">
        <v>12.15</v>
      </c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0.53</v>
      </c>
      <c r="H38" s="78">
        <f t="shared" si="4"/>
        <v>0</v>
      </c>
      <c r="I38" s="103">
        <v>0.53</v>
      </c>
      <c r="J38" s="86">
        <v>0.49</v>
      </c>
      <c r="K38" s="86">
        <v>0.48</v>
      </c>
      <c r="L38" s="86">
        <v>0.43</v>
      </c>
      <c r="M38" s="86"/>
      <c r="N38" s="1">
        <v>0.39</v>
      </c>
      <c r="O38" s="114">
        <f t="shared" si="1"/>
        <v>0</v>
      </c>
    </row>
    <row r="39" spans="1:15" x14ac:dyDescent="0.25">
      <c r="A39" s="127"/>
      <c r="B39" s="14" t="s">
        <v>315</v>
      </c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7.0000000000000007E-2</v>
      </c>
      <c r="H39" s="78">
        <f>G39*A39</f>
        <v>0</v>
      </c>
      <c r="I39" s="103">
        <v>7.0000000000000007E-2</v>
      </c>
      <c r="J39" s="86">
        <v>0.06</v>
      </c>
      <c r="K39" s="86">
        <v>0.06</v>
      </c>
      <c r="L39" s="86">
        <v>0.05</v>
      </c>
      <c r="M39" s="86"/>
      <c r="N39" s="1"/>
      <c r="O39" s="114">
        <f t="shared" si="1"/>
        <v>0</v>
      </c>
    </row>
    <row r="40" spans="1:15" x14ac:dyDescent="0.25">
      <c r="A40" s="127"/>
      <c r="B40" s="14"/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ref="H40:H47" si="5">G40*A40</f>
        <v>0</v>
      </c>
      <c r="I40" s="103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2" t="s">
        <v>256</v>
      </c>
      <c r="C41" s="13"/>
      <c r="D41" s="130"/>
      <c r="E41" s="112"/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8">
        <f t="shared" si="5"/>
        <v>0</v>
      </c>
      <c r="I41" s="103"/>
      <c r="J41" s="86"/>
      <c r="K41" s="86"/>
      <c r="L41" s="86"/>
      <c r="M41" s="86"/>
      <c r="N41" s="1"/>
      <c r="O41" s="114">
        <f t="shared" si="1"/>
        <v>0</v>
      </c>
    </row>
    <row r="42" spans="1:15" x14ac:dyDescent="0.25">
      <c r="A42" s="127"/>
      <c r="B42" s="14" t="s">
        <v>62</v>
      </c>
      <c r="C42" s="13" t="s">
        <v>63</v>
      </c>
      <c r="D42" s="130"/>
      <c r="E42" s="112">
        <v>0.89</v>
      </c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0.03</v>
      </c>
      <c r="H42" s="78">
        <f t="shared" si="5"/>
        <v>0</v>
      </c>
      <c r="I42" s="103">
        <v>0.03</v>
      </c>
      <c r="J42" s="86">
        <v>0.03</v>
      </c>
      <c r="K42" s="86">
        <v>0.03</v>
      </c>
      <c r="L42" s="86">
        <v>0.03</v>
      </c>
      <c r="M42" s="86"/>
      <c r="N42" s="1">
        <v>0.55000000000000004</v>
      </c>
      <c r="O42" s="114">
        <f t="shared" si="1"/>
        <v>0</v>
      </c>
    </row>
    <row r="43" spans="1:15" x14ac:dyDescent="0.25">
      <c r="A43" s="127"/>
      <c r="B43" s="14" t="s">
        <v>64</v>
      </c>
      <c r="C43" s="13" t="s">
        <v>65</v>
      </c>
      <c r="D43" s="130"/>
      <c r="E43" s="112">
        <v>0.89</v>
      </c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0.03</v>
      </c>
      <c r="H43" s="78">
        <f t="shared" si="5"/>
        <v>0</v>
      </c>
      <c r="I43" s="103">
        <v>0.03</v>
      </c>
      <c r="J43" s="86">
        <v>0.03</v>
      </c>
      <c r="K43" s="86">
        <v>0.03</v>
      </c>
      <c r="L43" s="86">
        <v>0.03</v>
      </c>
      <c r="M43" s="86"/>
      <c r="N43" s="1">
        <v>0.55000000000000004</v>
      </c>
      <c r="O43" s="114">
        <f t="shared" si="1"/>
        <v>0</v>
      </c>
    </row>
    <row r="44" spans="1:15" x14ac:dyDescent="0.25">
      <c r="A44" s="127"/>
      <c r="B44" s="14" t="s">
        <v>68</v>
      </c>
      <c r="C44" s="13" t="s">
        <v>69</v>
      </c>
      <c r="D44" s="130"/>
      <c r="E44" s="112">
        <v>0.89</v>
      </c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0.03</v>
      </c>
      <c r="H44" s="78">
        <f t="shared" si="5"/>
        <v>0</v>
      </c>
      <c r="I44" s="103">
        <v>0.03</v>
      </c>
      <c r="J44" s="86">
        <v>0.03</v>
      </c>
      <c r="K44" s="86">
        <v>0.03</v>
      </c>
      <c r="L44" s="86">
        <v>0.03</v>
      </c>
      <c r="M44" s="86"/>
      <c r="N44" s="1">
        <v>0.55000000000000004</v>
      </c>
      <c r="O44" s="114">
        <f t="shared" si="1"/>
        <v>0</v>
      </c>
    </row>
    <row r="45" spans="1:15" x14ac:dyDescent="0.25">
      <c r="A45" s="127"/>
      <c r="B45" s="14" t="s">
        <v>66</v>
      </c>
      <c r="C45" s="13" t="s">
        <v>67</v>
      </c>
      <c r="D45" s="130"/>
      <c r="E45" s="112">
        <v>0.89</v>
      </c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0.03</v>
      </c>
      <c r="H45" s="78">
        <f t="shared" si="5"/>
        <v>0</v>
      </c>
      <c r="I45" s="103">
        <v>0.03</v>
      </c>
      <c r="J45" s="86">
        <v>0.03</v>
      </c>
      <c r="K45" s="86">
        <v>0.03</v>
      </c>
      <c r="L45" s="86">
        <v>0.03</v>
      </c>
      <c r="M45" s="86"/>
      <c r="N45" s="1">
        <v>0.52</v>
      </c>
      <c r="O45" s="114">
        <f t="shared" si="1"/>
        <v>0</v>
      </c>
    </row>
    <row r="46" spans="1:15" x14ac:dyDescent="0.25">
      <c r="A46" s="127"/>
      <c r="B46" s="14" t="s">
        <v>70</v>
      </c>
      <c r="C46" s="13" t="s">
        <v>71</v>
      </c>
      <c r="D46" s="130"/>
      <c r="E46" s="112">
        <v>0.89</v>
      </c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0.03</v>
      </c>
      <c r="H46" s="78">
        <f t="shared" si="5"/>
        <v>0</v>
      </c>
      <c r="I46" s="103">
        <v>0.03</v>
      </c>
      <c r="J46" s="86">
        <v>0.03</v>
      </c>
      <c r="K46" s="86">
        <v>0.03</v>
      </c>
      <c r="L46" s="86">
        <v>0.03</v>
      </c>
      <c r="M46" s="86"/>
      <c r="N46" s="1">
        <v>0.55000000000000004</v>
      </c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5"/>
        <v>0</v>
      </c>
      <c r="I47" s="103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2" t="s">
        <v>308</v>
      </c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>G48*A48</f>
        <v>0</v>
      </c>
      <c r="I48" s="103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 t="s">
        <v>314</v>
      </c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4.41</v>
      </c>
      <c r="H49" s="78">
        <f t="shared" ref="H49:H55" si="6">G49*A49</f>
        <v>0</v>
      </c>
      <c r="I49" s="103">
        <v>4.41</v>
      </c>
      <c r="J49" s="86">
        <v>4.0999999999999996</v>
      </c>
      <c r="K49" s="86">
        <v>4</v>
      </c>
      <c r="L49" s="86">
        <v>3.61</v>
      </c>
      <c r="M49" s="86"/>
      <c r="N49" s="1"/>
      <c r="O49" s="114">
        <f t="shared" si="1"/>
        <v>0</v>
      </c>
    </row>
    <row r="50" spans="1:15" x14ac:dyDescent="0.25">
      <c r="A50" s="127"/>
      <c r="B50" s="14" t="s">
        <v>309</v>
      </c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0.55000000000000004</v>
      </c>
      <c r="H50" s="78">
        <f t="shared" si="6"/>
        <v>0</v>
      </c>
      <c r="I50" s="103">
        <v>0.55000000000000004</v>
      </c>
      <c r="J50" s="86">
        <v>0.51</v>
      </c>
      <c r="K50" s="86">
        <v>0.5</v>
      </c>
      <c r="L50" s="86">
        <v>0.45</v>
      </c>
      <c r="M50" s="86"/>
      <c r="N50" s="1"/>
      <c r="O50" s="114">
        <f t="shared" si="1"/>
        <v>0</v>
      </c>
    </row>
    <row r="51" spans="1:15" x14ac:dyDescent="0.25">
      <c r="A51" s="127"/>
      <c r="B51" s="14" t="s">
        <v>310</v>
      </c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0.03</v>
      </c>
      <c r="H51" s="78">
        <f t="shared" si="6"/>
        <v>0</v>
      </c>
      <c r="I51" s="103">
        <v>0.03</v>
      </c>
      <c r="J51" s="86">
        <v>0.03</v>
      </c>
      <c r="K51" s="86">
        <v>0.03</v>
      </c>
      <c r="L51" s="86">
        <v>0.03</v>
      </c>
      <c r="M51" s="86"/>
      <c r="N51" s="1"/>
      <c r="O51" s="114">
        <f t="shared" si="1"/>
        <v>0</v>
      </c>
    </row>
    <row r="52" spans="1:15" x14ac:dyDescent="0.25">
      <c r="A52" s="127"/>
      <c r="B52" s="14" t="s">
        <v>311</v>
      </c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0.09</v>
      </c>
      <c r="H52" s="78">
        <f t="shared" si="6"/>
        <v>0</v>
      </c>
      <c r="I52" s="103">
        <v>0.09</v>
      </c>
      <c r="J52" s="86">
        <v>0.09</v>
      </c>
      <c r="K52" s="86">
        <v>0.09</v>
      </c>
      <c r="L52" s="86">
        <v>0.09</v>
      </c>
      <c r="M52" s="86"/>
      <c r="N52" s="1"/>
      <c r="O52" s="114">
        <f t="shared" si="1"/>
        <v>0</v>
      </c>
    </row>
    <row r="53" spans="1:15" x14ac:dyDescent="0.25">
      <c r="A53" s="127"/>
      <c r="B53" s="14" t="s">
        <v>312</v>
      </c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6"/>
        <v>0</v>
      </c>
      <c r="I53" s="103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 t="s">
        <v>313</v>
      </c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6"/>
        <v>0</v>
      </c>
      <c r="I54" s="103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6"/>
        <v>0</v>
      </c>
      <c r="I55" s="103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2" t="s">
        <v>324</v>
      </c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ref="H56:H68" si="7">G56*A56</f>
        <v>0</v>
      </c>
      <c r="I56" s="103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 t="s">
        <v>325</v>
      </c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7"/>
        <v>0</v>
      </c>
      <c r="I57" s="103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7"/>
        <v>0</v>
      </c>
      <c r="I58" s="103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7"/>
        <v>0</v>
      </c>
      <c r="I59" s="103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7"/>
        <v>0</v>
      </c>
      <c r="I60" s="103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si="7"/>
        <v>0</v>
      </c>
      <c r="I61" s="103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7"/>
        <v>0</v>
      </c>
      <c r="I62" s="103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ref="H63" si="8">G63*A63</f>
        <v>0</v>
      </c>
      <c r="I63" s="103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7"/>
        <v>0</v>
      </c>
      <c r="I64" s="103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7"/>
        <v>0</v>
      </c>
      <c r="I65" s="103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si="7"/>
        <v>0</v>
      </c>
      <c r="I66" s="103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si="7"/>
        <v>0</v>
      </c>
      <c r="I67" s="103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7"/>
        <v>0</v>
      </c>
      <c r="I68" s="103"/>
      <c r="J68" s="86"/>
      <c r="K68" s="86"/>
      <c r="L68" s="86"/>
      <c r="M68" s="86"/>
      <c r="N68" s="1"/>
      <c r="O68" s="114">
        <f t="shared" si="1"/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ref="H69:H72" si="9">G69*A69</f>
        <v>0</v>
      </c>
      <c r="I69" s="103"/>
      <c r="J69" s="86"/>
      <c r="K69" s="86"/>
      <c r="L69" s="86"/>
      <c r="M69" s="86"/>
      <c r="N69" s="1"/>
      <c r="O69" s="114">
        <f t="shared" ref="O69:O72" si="10">$A69*$E69*(1-$N69)</f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9"/>
        <v>0</v>
      </c>
      <c r="I70" s="103"/>
      <c r="J70" s="86"/>
      <c r="K70" s="86"/>
      <c r="L70" s="86"/>
      <c r="M70" s="86"/>
      <c r="N70" s="1"/>
      <c r="O70" s="114">
        <f t="shared" si="10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9"/>
        <v>0</v>
      </c>
      <c r="I71" s="103"/>
      <c r="J71" s="86"/>
      <c r="K71" s="86"/>
      <c r="L71" s="86"/>
      <c r="M71" s="86"/>
      <c r="N71" s="1"/>
      <c r="O71" s="114">
        <f t="shared" si="10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83">
        <f t="shared" si="9"/>
        <v>0</v>
      </c>
      <c r="I72" s="104"/>
      <c r="J72" s="87"/>
      <c r="K72" s="87"/>
      <c r="L72" s="87"/>
      <c r="M72" s="87"/>
      <c r="N72" s="2"/>
      <c r="O72" s="114">
        <f t="shared" si="10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SUM(D3:D72)</f>
        <v>0</v>
      </c>
      <c r="E73" s="18" t="s">
        <v>28</v>
      </c>
      <c r="F73" s="84">
        <f>SUM(F3:F72)</f>
        <v>6.3420200000000007</v>
      </c>
      <c r="G73" s="18" t="s">
        <v>29</v>
      </c>
      <c r="H73" s="79">
        <f>SUM(H3:H72)</f>
        <v>1.7799999999999998</v>
      </c>
      <c r="I73" s="106"/>
      <c r="J73" s="107"/>
      <c r="K73" s="107"/>
      <c r="L73" s="108"/>
      <c r="M73" s="108"/>
      <c r="N73" s="109"/>
      <c r="O73" s="105">
        <f>SUM(O3:O72)</f>
        <v>5.5148000000000001</v>
      </c>
    </row>
  </sheetData>
  <conditionalFormatting sqref="F3:G72">
    <cfRule type="cellIs" dxfId="32" priority="572" stopIfTrue="1" operator="equal">
      <formula>A3*E3*(1-#REF!)</formula>
    </cfRule>
  </conditionalFormatting>
  <conditionalFormatting sqref="H3:H72">
    <cfRule type="cellIs" dxfId="31" priority="573" stopIfTrue="1" operator="equal">
      <formula>A3*L3</formula>
    </cfRule>
  </conditionalFormatting>
  <conditionalFormatting sqref="O3:O72">
    <cfRule type="cellIs" dxfId="30" priority="1" stopIfTrue="1" operator="equal">
      <formula>I3*M3*(1-N3)</formula>
    </cfRule>
  </conditionalFormatting>
  <pageMargins left="0.7" right="0.7" top="0.75" bottom="0.75" header="0.3" footer="0.3"/>
  <pageSetup scale="62" orientation="portrait" r:id="rId1"/>
  <ignoredErrors>
    <ignoredError sqref="A16 A14 A25 A27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4BAFE5-61AE-4419-B1B6-186C2ED55DB4}">
  <sheetPr>
    <pageSetUpPr fitToPage="1"/>
  </sheetPr>
  <dimension ref="A1:O73"/>
  <sheetViews>
    <sheetView showZero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30</v>
      </c>
      <c r="B1" s="90" t="s">
        <v>123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 t="s">
        <v>126</v>
      </c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 t="shared" ref="H3:H35" si="0">G3*A3</f>
        <v>0</v>
      </c>
      <c r="I3" s="88"/>
      <c r="J3" s="86"/>
      <c r="K3" s="86"/>
      <c r="L3" s="86"/>
      <c r="M3" s="86"/>
      <c r="N3" s="1"/>
      <c r="O3" s="114">
        <f>$A3*$E3*(1-$N3)</f>
        <v>0</v>
      </c>
    </row>
    <row r="4" spans="1:15" x14ac:dyDescent="0.25">
      <c r="A4" s="127">
        <v>8</v>
      </c>
      <c r="B4" s="14" t="s">
        <v>110</v>
      </c>
      <c r="C4" s="13" t="s">
        <v>259</v>
      </c>
      <c r="D4" s="130"/>
      <c r="E4" s="112">
        <v>8.2100000000000009</v>
      </c>
      <c r="F4" s="112">
        <f>O4*(1+'Interne begroting'!$C$25+'Interne begroting'!$C$39)</f>
        <v>42.297920000000012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0.2</v>
      </c>
      <c r="H4" s="78">
        <f t="shared" si="0"/>
        <v>1.6</v>
      </c>
      <c r="I4" s="88">
        <v>0.2</v>
      </c>
      <c r="J4" s="86">
        <v>0.2</v>
      </c>
      <c r="K4" s="86">
        <v>0.2</v>
      </c>
      <c r="L4" s="86">
        <v>0.2</v>
      </c>
      <c r="M4" s="86"/>
      <c r="N4" s="1">
        <v>0.44</v>
      </c>
      <c r="O4" s="114">
        <f t="shared" ref="O4:O67" si="1">$A4*$E4*(1-$N4)</f>
        <v>36.780800000000006</v>
      </c>
    </row>
    <row r="5" spans="1:15" x14ac:dyDescent="0.25">
      <c r="A5" s="127"/>
      <c r="B5" s="17" t="s">
        <v>111</v>
      </c>
      <c r="C5" s="13" t="s">
        <v>292</v>
      </c>
      <c r="D5" s="130"/>
      <c r="E5" s="112">
        <v>9.6199999999999992</v>
      </c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0.3</v>
      </c>
      <c r="H5" s="78">
        <f t="shared" si="0"/>
        <v>0</v>
      </c>
      <c r="I5" s="88">
        <v>0.3</v>
      </c>
      <c r="J5" s="86">
        <v>0.28000000000000003</v>
      </c>
      <c r="K5" s="86">
        <v>0.27</v>
      </c>
      <c r="L5" s="86">
        <v>0.24</v>
      </c>
      <c r="M5" s="86"/>
      <c r="N5" s="1">
        <v>0.44</v>
      </c>
      <c r="O5" s="114">
        <f t="shared" si="1"/>
        <v>0</v>
      </c>
    </row>
    <row r="6" spans="1:15" x14ac:dyDescent="0.25">
      <c r="A6" s="127"/>
      <c r="B6" s="14" t="s">
        <v>112</v>
      </c>
      <c r="C6" s="13" t="s">
        <v>293</v>
      </c>
      <c r="D6" s="130"/>
      <c r="E6" s="112">
        <v>16.079999999999998</v>
      </c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0.31</v>
      </c>
      <c r="H6" s="78">
        <f t="shared" si="0"/>
        <v>0</v>
      </c>
      <c r="I6" s="88">
        <v>0.31</v>
      </c>
      <c r="J6" s="86">
        <v>0.28999999999999998</v>
      </c>
      <c r="K6" s="86">
        <v>0.28000000000000003</v>
      </c>
      <c r="L6" s="86">
        <v>0.25</v>
      </c>
      <c r="M6" s="86"/>
      <c r="N6" s="1">
        <v>0.44</v>
      </c>
      <c r="O6" s="114">
        <f t="shared" si="1"/>
        <v>0</v>
      </c>
    </row>
    <row r="7" spans="1:15" x14ac:dyDescent="0.25">
      <c r="A7" s="127"/>
      <c r="B7" s="14" t="s">
        <v>12</v>
      </c>
      <c r="C7" s="13"/>
      <c r="D7" s="130"/>
      <c r="E7" s="112"/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</v>
      </c>
      <c r="H7" s="78">
        <f t="shared" si="0"/>
        <v>0</v>
      </c>
      <c r="I7" s="88"/>
      <c r="J7" s="86"/>
      <c r="K7" s="86"/>
      <c r="L7" s="86"/>
      <c r="M7" s="86"/>
      <c r="N7" s="1"/>
      <c r="O7" s="114">
        <f t="shared" si="1"/>
        <v>0</v>
      </c>
    </row>
    <row r="8" spans="1:15" x14ac:dyDescent="0.25">
      <c r="A8" s="127"/>
      <c r="B8" s="12" t="s">
        <v>127</v>
      </c>
      <c r="C8" s="13"/>
      <c r="D8" s="130"/>
      <c r="E8" s="112"/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</v>
      </c>
      <c r="H8" s="78">
        <f t="shared" si="0"/>
        <v>0</v>
      </c>
      <c r="I8" s="88"/>
      <c r="J8" s="86"/>
      <c r="K8" s="86"/>
      <c r="L8" s="86"/>
      <c r="M8" s="86"/>
      <c r="N8" s="1"/>
      <c r="O8" s="114">
        <f t="shared" si="1"/>
        <v>0</v>
      </c>
    </row>
    <row r="9" spans="1:15" x14ac:dyDescent="0.25">
      <c r="A9" s="127"/>
      <c r="B9" s="14" t="s">
        <v>267</v>
      </c>
      <c r="C9" s="13" t="s">
        <v>260</v>
      </c>
      <c r="D9" s="130"/>
      <c r="E9" s="112">
        <v>20.100000000000001</v>
      </c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0.22</v>
      </c>
      <c r="H9" s="78">
        <f t="shared" si="0"/>
        <v>0</v>
      </c>
      <c r="I9" s="88">
        <v>0.22</v>
      </c>
      <c r="J9" s="86">
        <v>0.21</v>
      </c>
      <c r="K9" s="86">
        <v>0.2</v>
      </c>
      <c r="L9" s="86">
        <v>0.2</v>
      </c>
      <c r="M9" s="86"/>
      <c r="N9" s="1">
        <v>0.44</v>
      </c>
      <c r="O9" s="114">
        <f t="shared" si="1"/>
        <v>0</v>
      </c>
    </row>
    <row r="10" spans="1:15" x14ac:dyDescent="0.25">
      <c r="A10" s="127"/>
      <c r="B10" s="14" t="s">
        <v>128</v>
      </c>
      <c r="C10" s="13" t="s">
        <v>264</v>
      </c>
      <c r="D10" s="130"/>
      <c r="E10" s="112">
        <v>19.329999999999998</v>
      </c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0.33</v>
      </c>
      <c r="H10" s="78">
        <f t="shared" si="0"/>
        <v>0</v>
      </c>
      <c r="I10" s="88">
        <v>0.33</v>
      </c>
      <c r="J10" s="86">
        <v>0.31</v>
      </c>
      <c r="K10" s="86">
        <v>0.3</v>
      </c>
      <c r="L10" s="86">
        <v>0.27</v>
      </c>
      <c r="M10" s="86"/>
      <c r="N10" s="1">
        <v>0.44</v>
      </c>
      <c r="O10" s="114">
        <f t="shared" si="1"/>
        <v>0</v>
      </c>
    </row>
    <row r="11" spans="1:15" x14ac:dyDescent="0.25">
      <c r="A11" s="127"/>
      <c r="B11" s="14" t="s">
        <v>265</v>
      </c>
      <c r="C11" s="13">
        <v>800</v>
      </c>
      <c r="D11" s="130"/>
      <c r="E11" s="112">
        <v>8.32</v>
      </c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</v>
      </c>
      <c r="H11" s="78">
        <f>G11*A11</f>
        <v>0</v>
      </c>
      <c r="I11" s="88"/>
      <c r="J11" s="86"/>
      <c r="K11" s="86"/>
      <c r="L11" s="86"/>
      <c r="M11" s="86"/>
      <c r="N11" s="1">
        <v>0.44</v>
      </c>
      <c r="O11" s="114">
        <f t="shared" si="1"/>
        <v>0</v>
      </c>
    </row>
    <row r="12" spans="1:15" x14ac:dyDescent="0.25">
      <c r="A12" s="127"/>
      <c r="B12" s="14" t="s">
        <v>266</v>
      </c>
      <c r="C12" s="13">
        <v>861</v>
      </c>
      <c r="D12" s="130"/>
      <c r="E12" s="112">
        <v>15.91</v>
      </c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</v>
      </c>
      <c r="H12" s="78">
        <f t="shared" si="0"/>
        <v>0</v>
      </c>
      <c r="I12" s="88"/>
      <c r="J12" s="86"/>
      <c r="K12" s="86"/>
      <c r="L12" s="86"/>
      <c r="M12" s="86"/>
      <c r="N12" s="1">
        <v>0.44</v>
      </c>
      <c r="O12" s="114">
        <f t="shared" si="1"/>
        <v>0</v>
      </c>
    </row>
    <row r="13" spans="1:15" x14ac:dyDescent="0.25">
      <c r="A13" s="127"/>
      <c r="B13" s="14"/>
      <c r="C13" s="13"/>
      <c r="D13" s="130"/>
      <c r="E13" s="112"/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</v>
      </c>
      <c r="H13" s="78">
        <f t="shared" si="0"/>
        <v>0</v>
      </c>
      <c r="I13" s="88"/>
      <c r="J13" s="86"/>
      <c r="K13" s="86"/>
      <c r="L13" s="86"/>
      <c r="M13" s="86"/>
      <c r="N13" s="1"/>
      <c r="O13" s="114">
        <f t="shared" si="1"/>
        <v>0</v>
      </c>
    </row>
    <row r="14" spans="1:15" x14ac:dyDescent="0.25">
      <c r="A14" s="127"/>
      <c r="B14" s="12" t="s">
        <v>258</v>
      </c>
      <c r="C14" s="13"/>
      <c r="D14" s="130"/>
      <c r="E14" s="112"/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</v>
      </c>
      <c r="H14" s="78">
        <f t="shared" si="0"/>
        <v>0</v>
      </c>
      <c r="I14" s="88"/>
      <c r="J14" s="86"/>
      <c r="K14" s="86"/>
      <c r="L14" s="86"/>
      <c r="M14" s="86"/>
      <c r="N14" s="1"/>
      <c r="O14" s="114">
        <f t="shared" si="1"/>
        <v>0</v>
      </c>
    </row>
    <row r="15" spans="1:15" x14ac:dyDescent="0.25">
      <c r="A15" s="127"/>
      <c r="B15" s="14" t="s">
        <v>107</v>
      </c>
      <c r="C15" s="13" t="s">
        <v>173</v>
      </c>
      <c r="D15" s="130"/>
      <c r="E15" s="112">
        <v>3.48</v>
      </c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</v>
      </c>
      <c r="H15" s="78">
        <f t="shared" si="0"/>
        <v>0</v>
      </c>
      <c r="I15" s="88"/>
      <c r="J15" s="86"/>
      <c r="K15" s="86"/>
      <c r="L15" s="86"/>
      <c r="M15" s="86"/>
      <c r="N15" s="1">
        <v>0.44</v>
      </c>
      <c r="O15" s="114">
        <f t="shared" si="1"/>
        <v>0</v>
      </c>
    </row>
    <row r="16" spans="1:15" x14ac:dyDescent="0.25">
      <c r="A16" s="127"/>
      <c r="B16" s="14" t="s">
        <v>108</v>
      </c>
      <c r="C16" s="13" t="s">
        <v>261</v>
      </c>
      <c r="D16" s="130"/>
      <c r="E16" s="112">
        <v>6.02</v>
      </c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</v>
      </c>
      <c r="H16" s="78">
        <f t="shared" si="0"/>
        <v>0</v>
      </c>
      <c r="I16" s="88"/>
      <c r="J16" s="86"/>
      <c r="K16" s="86"/>
      <c r="L16" s="86"/>
      <c r="M16" s="86"/>
      <c r="N16" s="1">
        <v>0.44</v>
      </c>
      <c r="O16" s="114">
        <f t="shared" si="1"/>
        <v>0</v>
      </c>
    </row>
    <row r="17" spans="1:15" x14ac:dyDescent="0.25">
      <c r="A17" s="127"/>
      <c r="B17" s="14" t="s">
        <v>257</v>
      </c>
      <c r="C17" s="13" t="s">
        <v>262</v>
      </c>
      <c r="D17" s="130"/>
      <c r="E17" s="112">
        <v>11.55</v>
      </c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</v>
      </c>
      <c r="H17" s="78">
        <f>G17*A17</f>
        <v>0</v>
      </c>
      <c r="I17" s="88"/>
      <c r="J17" s="86"/>
      <c r="K17" s="86"/>
      <c r="L17" s="86"/>
      <c r="M17" s="86"/>
      <c r="N17" s="1">
        <v>0.44</v>
      </c>
      <c r="O17" s="114">
        <f t="shared" si="1"/>
        <v>0</v>
      </c>
    </row>
    <row r="18" spans="1:15" x14ac:dyDescent="0.25">
      <c r="A18" s="127"/>
      <c r="B18" s="14" t="s">
        <v>109</v>
      </c>
      <c r="C18" s="13" t="s">
        <v>263</v>
      </c>
      <c r="D18" s="130"/>
      <c r="E18" s="112">
        <v>19.809999999999999</v>
      </c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</v>
      </c>
      <c r="H18" s="78">
        <f t="shared" si="0"/>
        <v>0</v>
      </c>
      <c r="I18" s="88"/>
      <c r="J18" s="86"/>
      <c r="K18" s="86"/>
      <c r="L18" s="86"/>
      <c r="M18" s="86"/>
      <c r="N18" s="1">
        <v>0.44</v>
      </c>
      <c r="O18" s="114">
        <f t="shared" si="1"/>
        <v>0</v>
      </c>
    </row>
    <row r="19" spans="1:15" x14ac:dyDescent="0.25">
      <c r="A19" s="127"/>
      <c r="B19" s="14"/>
      <c r="C19" s="13"/>
      <c r="D19" s="130"/>
      <c r="E19" s="112"/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</v>
      </c>
      <c r="H19" s="78">
        <f t="shared" si="0"/>
        <v>0</v>
      </c>
      <c r="I19" s="88"/>
      <c r="J19" s="86"/>
      <c r="K19" s="86"/>
      <c r="L19" s="86"/>
      <c r="M19" s="86"/>
      <c r="N19" s="1"/>
      <c r="O19" s="114">
        <f t="shared" si="1"/>
        <v>0</v>
      </c>
    </row>
    <row r="20" spans="1:15" x14ac:dyDescent="0.25">
      <c r="A20" s="127"/>
      <c r="B20" s="12" t="s">
        <v>125</v>
      </c>
      <c r="C20" s="13"/>
      <c r="D20" s="130"/>
      <c r="E20" s="112"/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</v>
      </c>
      <c r="H20" s="78">
        <f t="shared" si="0"/>
        <v>0</v>
      </c>
      <c r="I20" s="88"/>
      <c r="J20" s="86"/>
      <c r="K20" s="86"/>
      <c r="L20" s="86"/>
      <c r="M20" s="86"/>
      <c r="N20" s="1"/>
      <c r="O20" s="114">
        <f t="shared" si="1"/>
        <v>0</v>
      </c>
    </row>
    <row r="21" spans="1:15" x14ac:dyDescent="0.25">
      <c r="A21" s="127"/>
      <c r="B21" s="14" t="s">
        <v>113</v>
      </c>
      <c r="C21" s="13" t="s">
        <v>114</v>
      </c>
      <c r="D21" s="130"/>
      <c r="E21" s="112">
        <v>11.65</v>
      </c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0.2</v>
      </c>
      <c r="H21" s="78">
        <f t="shared" si="0"/>
        <v>0</v>
      </c>
      <c r="I21" s="88">
        <v>0.2</v>
      </c>
      <c r="J21" s="86">
        <v>0.2</v>
      </c>
      <c r="K21" s="86">
        <v>0.2</v>
      </c>
      <c r="L21" s="86">
        <v>0.2</v>
      </c>
      <c r="M21" s="86"/>
      <c r="N21" s="1">
        <v>0.44</v>
      </c>
      <c r="O21" s="114">
        <f t="shared" si="1"/>
        <v>0</v>
      </c>
    </row>
    <row r="22" spans="1:15" x14ac:dyDescent="0.25">
      <c r="A22" s="127"/>
      <c r="B22" s="14" t="s">
        <v>115</v>
      </c>
      <c r="C22" s="13" t="s">
        <v>116</v>
      </c>
      <c r="D22" s="130"/>
      <c r="E22" s="112">
        <v>4.59</v>
      </c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8">
        <f t="shared" si="0"/>
        <v>0</v>
      </c>
      <c r="I22" s="88"/>
      <c r="J22" s="86"/>
      <c r="K22" s="86"/>
      <c r="L22" s="86"/>
      <c r="M22" s="86"/>
      <c r="N22" s="1">
        <v>0.44</v>
      </c>
      <c r="O22" s="114">
        <f t="shared" si="1"/>
        <v>0</v>
      </c>
    </row>
    <row r="23" spans="1:15" x14ac:dyDescent="0.25">
      <c r="A23" s="127"/>
      <c r="B23" s="14" t="s">
        <v>117</v>
      </c>
      <c r="C23" s="13" t="s">
        <v>118</v>
      </c>
      <c r="D23" s="130"/>
      <c r="E23" s="112">
        <v>19.95</v>
      </c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0.2</v>
      </c>
      <c r="H23" s="78">
        <f t="shared" si="0"/>
        <v>0</v>
      </c>
      <c r="I23" s="88">
        <v>0.2</v>
      </c>
      <c r="J23" s="86">
        <v>0.2</v>
      </c>
      <c r="K23" s="86">
        <v>0.2</v>
      </c>
      <c r="L23" s="86">
        <v>0.2</v>
      </c>
      <c r="M23" s="86"/>
      <c r="N23" s="1">
        <v>0.44</v>
      </c>
      <c r="O23" s="114">
        <f t="shared" si="1"/>
        <v>0</v>
      </c>
    </row>
    <row r="24" spans="1:15" x14ac:dyDescent="0.25">
      <c r="A24" s="127"/>
      <c r="B24" s="14" t="s">
        <v>119</v>
      </c>
      <c r="C24" s="13" t="s">
        <v>120</v>
      </c>
      <c r="D24" s="130"/>
      <c r="E24" s="112">
        <v>9.7100000000000009</v>
      </c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</v>
      </c>
      <c r="H24" s="78">
        <f t="shared" si="0"/>
        <v>0</v>
      </c>
      <c r="I24" s="88"/>
      <c r="J24" s="86"/>
      <c r="K24" s="86"/>
      <c r="L24" s="86"/>
      <c r="M24" s="86"/>
      <c r="N24" s="1">
        <v>0.44</v>
      </c>
      <c r="O24" s="114">
        <f t="shared" si="1"/>
        <v>0</v>
      </c>
    </row>
    <row r="25" spans="1:15" x14ac:dyDescent="0.25">
      <c r="A25" s="127"/>
      <c r="B25" s="14" t="s">
        <v>121</v>
      </c>
      <c r="C25" s="13" t="s">
        <v>122</v>
      </c>
      <c r="D25" s="130"/>
      <c r="E25" s="112">
        <v>27.65</v>
      </c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0.2</v>
      </c>
      <c r="H25" s="78">
        <f t="shared" si="0"/>
        <v>0</v>
      </c>
      <c r="I25" s="88">
        <v>0.2</v>
      </c>
      <c r="J25" s="86">
        <v>0.2</v>
      </c>
      <c r="K25" s="86">
        <v>0.2</v>
      </c>
      <c r="L25" s="86">
        <v>0.2</v>
      </c>
      <c r="M25" s="86"/>
      <c r="N25" s="1">
        <v>0.44</v>
      </c>
      <c r="O25" s="114">
        <f t="shared" si="1"/>
        <v>0</v>
      </c>
    </row>
    <row r="26" spans="1:15" x14ac:dyDescent="0.25">
      <c r="A26" s="127"/>
      <c r="B26" s="14" t="s">
        <v>115</v>
      </c>
      <c r="C26" s="13" t="s">
        <v>116</v>
      </c>
      <c r="D26" s="130"/>
      <c r="E26" s="112">
        <v>4.59</v>
      </c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</v>
      </c>
      <c r="H26" s="78">
        <f t="shared" si="0"/>
        <v>0</v>
      </c>
      <c r="I26" s="88"/>
      <c r="J26" s="86"/>
      <c r="K26" s="86"/>
      <c r="L26" s="86"/>
      <c r="M26" s="86"/>
      <c r="N26" s="1">
        <v>0.44</v>
      </c>
      <c r="O26" s="114">
        <f t="shared" si="1"/>
        <v>0</v>
      </c>
    </row>
    <row r="27" spans="1:15" x14ac:dyDescent="0.25">
      <c r="A27" s="127"/>
      <c r="B27" s="14" t="s">
        <v>12</v>
      </c>
      <c r="C27" s="13"/>
      <c r="D27" s="130"/>
      <c r="E27" s="112"/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</v>
      </c>
      <c r="H27" s="78">
        <f t="shared" si="0"/>
        <v>0</v>
      </c>
      <c r="I27" s="88"/>
      <c r="J27" s="86"/>
      <c r="K27" s="86"/>
      <c r="L27" s="86"/>
      <c r="M27" s="86"/>
      <c r="N27" s="1"/>
      <c r="O27" s="114">
        <f t="shared" si="1"/>
        <v>0</v>
      </c>
    </row>
    <row r="28" spans="1:15" x14ac:dyDescent="0.25">
      <c r="A28" s="127"/>
      <c r="B28" s="12" t="s">
        <v>163</v>
      </c>
      <c r="C28" s="13"/>
      <c r="D28" s="130"/>
      <c r="E28" s="112"/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</v>
      </c>
      <c r="H28" s="78">
        <f t="shared" si="0"/>
        <v>0</v>
      </c>
      <c r="I28" s="88"/>
      <c r="J28" s="86"/>
      <c r="K28" s="86"/>
      <c r="L28" s="86"/>
      <c r="M28" s="86"/>
      <c r="N28" s="1"/>
      <c r="O28" s="114">
        <f t="shared" si="1"/>
        <v>0</v>
      </c>
    </row>
    <row r="29" spans="1:15" x14ac:dyDescent="0.25">
      <c r="A29" s="127"/>
      <c r="B29" s="14" t="s">
        <v>164</v>
      </c>
      <c r="C29" s="13">
        <v>17611</v>
      </c>
      <c r="D29" s="130"/>
      <c r="E29" s="112">
        <v>45.01</v>
      </c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0.31</v>
      </c>
      <c r="H29" s="78">
        <f t="shared" si="0"/>
        <v>0</v>
      </c>
      <c r="I29" s="88">
        <v>0.31</v>
      </c>
      <c r="J29" s="86">
        <v>0.28999999999999998</v>
      </c>
      <c r="K29" s="86">
        <v>0.28000000000000003</v>
      </c>
      <c r="L29" s="86">
        <v>0.25</v>
      </c>
      <c r="M29" s="86"/>
      <c r="N29" s="1">
        <v>0.47</v>
      </c>
      <c r="O29" s="114">
        <f t="shared" si="1"/>
        <v>0</v>
      </c>
    </row>
    <row r="30" spans="1:15" x14ac:dyDescent="0.25">
      <c r="A30" s="127"/>
      <c r="B30" s="14" t="s">
        <v>165</v>
      </c>
      <c r="C30" s="13">
        <v>17630</v>
      </c>
      <c r="D30" s="130"/>
      <c r="E30" s="112">
        <v>43.39</v>
      </c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0.33</v>
      </c>
      <c r="H30" s="78">
        <f t="shared" si="0"/>
        <v>0</v>
      </c>
      <c r="I30" s="88">
        <v>0.33</v>
      </c>
      <c r="J30" s="86">
        <v>0.31</v>
      </c>
      <c r="K30" s="86">
        <v>0.3</v>
      </c>
      <c r="L30" s="86">
        <v>0.27</v>
      </c>
      <c r="M30" s="86"/>
      <c r="N30" s="1">
        <v>0.47</v>
      </c>
      <c r="O30" s="114">
        <f t="shared" si="1"/>
        <v>0</v>
      </c>
    </row>
    <row r="31" spans="1:15" x14ac:dyDescent="0.25">
      <c r="A31" s="127"/>
      <c r="B31" s="14"/>
      <c r="C31" s="13"/>
      <c r="D31" s="130"/>
      <c r="E31" s="112"/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</v>
      </c>
      <c r="H31" s="78">
        <f t="shared" si="0"/>
        <v>0</v>
      </c>
      <c r="I31" s="88"/>
      <c r="J31" s="86"/>
      <c r="K31" s="86"/>
      <c r="L31" s="86"/>
      <c r="M31" s="86"/>
      <c r="N31" s="1"/>
      <c r="O31" s="114">
        <f t="shared" si="1"/>
        <v>0</v>
      </c>
    </row>
    <row r="32" spans="1:15" x14ac:dyDescent="0.25">
      <c r="A32" s="127"/>
      <c r="B32" s="12" t="s">
        <v>130</v>
      </c>
      <c r="C32" s="13"/>
      <c r="D32" s="130"/>
      <c r="E32" s="112"/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</v>
      </c>
      <c r="H32" s="78">
        <f t="shared" si="0"/>
        <v>0</v>
      </c>
      <c r="I32" s="88"/>
      <c r="J32" s="86"/>
      <c r="K32" s="86"/>
      <c r="L32" s="86"/>
      <c r="M32" s="86"/>
      <c r="N32" s="1"/>
      <c r="O32" s="114">
        <f t="shared" si="1"/>
        <v>0</v>
      </c>
    </row>
    <row r="33" spans="1:15" x14ac:dyDescent="0.25">
      <c r="A33" s="127"/>
      <c r="B33" s="14" t="s">
        <v>131</v>
      </c>
      <c r="C33" s="13" t="s">
        <v>268</v>
      </c>
      <c r="D33" s="130"/>
      <c r="E33" s="112">
        <v>35.340000000000003</v>
      </c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0.2</v>
      </c>
      <c r="H33" s="78">
        <f t="shared" si="0"/>
        <v>0</v>
      </c>
      <c r="I33" s="88">
        <v>0.2</v>
      </c>
      <c r="J33" s="86">
        <v>0.2</v>
      </c>
      <c r="K33" s="86">
        <v>0.2</v>
      </c>
      <c r="L33" s="86">
        <v>0.2</v>
      </c>
      <c r="M33" s="86"/>
      <c r="N33" s="1">
        <v>0.44</v>
      </c>
      <c r="O33" s="114">
        <f t="shared" si="1"/>
        <v>0</v>
      </c>
    </row>
    <row r="34" spans="1:15" x14ac:dyDescent="0.25">
      <c r="A34" s="127"/>
      <c r="B34" s="14" t="s">
        <v>129</v>
      </c>
      <c r="C34" s="13">
        <v>63803</v>
      </c>
      <c r="D34" s="130"/>
      <c r="E34" s="112">
        <v>8.4700000000000006</v>
      </c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si="0"/>
        <v>0</v>
      </c>
      <c r="I34" s="88"/>
      <c r="J34" s="86"/>
      <c r="K34" s="86"/>
      <c r="L34" s="86"/>
      <c r="M34" s="86"/>
      <c r="N34" s="1">
        <v>0.52</v>
      </c>
      <c r="O34" s="114">
        <f t="shared" si="1"/>
        <v>0</v>
      </c>
    </row>
    <row r="35" spans="1:15" x14ac:dyDescent="0.25">
      <c r="A35" s="127"/>
      <c r="B35" s="14" t="s">
        <v>132</v>
      </c>
      <c r="C35" s="13">
        <v>14611</v>
      </c>
      <c r="D35" s="130"/>
      <c r="E35" s="112">
        <v>38.14</v>
      </c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0.3</v>
      </c>
      <c r="H35" s="78">
        <f t="shared" si="0"/>
        <v>0</v>
      </c>
      <c r="I35" s="88">
        <v>0.3</v>
      </c>
      <c r="J35" s="86">
        <v>0.28000000000000003</v>
      </c>
      <c r="K35" s="86">
        <v>0.27</v>
      </c>
      <c r="L35" s="86">
        <v>0.24</v>
      </c>
      <c r="M35" s="86"/>
      <c r="N35" s="1">
        <v>0.5</v>
      </c>
      <c r="O35" s="114">
        <f t="shared" si="1"/>
        <v>0</v>
      </c>
    </row>
    <row r="36" spans="1:15" x14ac:dyDescent="0.25">
      <c r="A36" s="127"/>
      <c r="B36" s="14"/>
      <c r="C36" s="13"/>
      <c r="D36" s="130"/>
      <c r="E36" s="112"/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</v>
      </c>
      <c r="H36" s="78">
        <f t="shared" ref="H36:H66" si="2">G36*A36</f>
        <v>0</v>
      </c>
      <c r="I36" s="88"/>
      <c r="J36" s="86"/>
      <c r="K36" s="86"/>
      <c r="L36" s="86"/>
      <c r="M36" s="86"/>
      <c r="N36" s="1"/>
      <c r="O36" s="114">
        <f t="shared" si="1"/>
        <v>0</v>
      </c>
    </row>
    <row r="37" spans="1:15" x14ac:dyDescent="0.25">
      <c r="A37" s="127"/>
      <c r="B37" s="12" t="s">
        <v>133</v>
      </c>
      <c r="C37" s="13"/>
      <c r="D37" s="130"/>
      <c r="E37" s="112"/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</v>
      </c>
      <c r="H37" s="78">
        <f t="shared" si="2"/>
        <v>0</v>
      </c>
      <c r="I37" s="88"/>
      <c r="J37" s="86"/>
      <c r="K37" s="86"/>
      <c r="L37" s="86"/>
      <c r="M37" s="86"/>
      <c r="N37" s="1"/>
      <c r="O37" s="114">
        <f t="shared" si="1"/>
        <v>0</v>
      </c>
    </row>
    <row r="38" spans="1:15" x14ac:dyDescent="0.25">
      <c r="A38" s="127"/>
      <c r="B38" s="14" t="s">
        <v>124</v>
      </c>
      <c r="C38" s="13">
        <v>111</v>
      </c>
      <c r="D38" s="130"/>
      <c r="E38" s="112">
        <v>65.099999999999994</v>
      </c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0.61</v>
      </c>
      <c r="H38" s="78">
        <f t="shared" si="2"/>
        <v>0</v>
      </c>
      <c r="I38" s="88">
        <v>0.61</v>
      </c>
      <c r="J38" s="86">
        <v>0.56000000000000005</v>
      </c>
      <c r="K38" s="86">
        <v>0.55000000000000004</v>
      </c>
      <c r="L38" s="86">
        <v>0.5</v>
      </c>
      <c r="M38" s="86"/>
      <c r="N38" s="1">
        <v>0.51</v>
      </c>
      <c r="O38" s="114">
        <f t="shared" si="1"/>
        <v>0</v>
      </c>
    </row>
    <row r="39" spans="1:15" x14ac:dyDescent="0.25">
      <c r="A39" s="127"/>
      <c r="B39" s="14"/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8">
        <f t="shared" si="2"/>
        <v>0</v>
      </c>
      <c r="I39" s="88"/>
      <c r="J39" s="86"/>
      <c r="K39" s="86"/>
      <c r="L39" s="86"/>
      <c r="M39" s="86"/>
      <c r="N39" s="1"/>
      <c r="O39" s="114">
        <f t="shared" si="1"/>
        <v>0</v>
      </c>
    </row>
    <row r="40" spans="1:15" x14ac:dyDescent="0.25">
      <c r="A40" s="127"/>
      <c r="B40" s="12" t="s">
        <v>316</v>
      </c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si="2"/>
        <v>0</v>
      </c>
      <c r="I40" s="88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4" t="s">
        <v>317</v>
      </c>
      <c r="C41" s="13">
        <v>2491010</v>
      </c>
      <c r="D41" s="130"/>
      <c r="E41" s="112">
        <v>7.53</v>
      </c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0.39</v>
      </c>
      <c r="H41" s="78">
        <f>G41*A41</f>
        <v>0</v>
      </c>
      <c r="I41" s="88">
        <v>0.39</v>
      </c>
      <c r="J41" s="86">
        <v>0.39</v>
      </c>
      <c r="K41" s="86">
        <v>0.39</v>
      </c>
      <c r="L41" s="86">
        <v>0.39</v>
      </c>
      <c r="M41" s="86"/>
      <c r="N41" s="1">
        <v>0.43</v>
      </c>
      <c r="O41" s="114">
        <f t="shared" si="1"/>
        <v>0</v>
      </c>
    </row>
    <row r="42" spans="1:15" x14ac:dyDescent="0.25">
      <c r="A42" s="127"/>
      <c r="B42" s="14" t="s">
        <v>318</v>
      </c>
      <c r="C42" s="13" t="s">
        <v>319</v>
      </c>
      <c r="D42" s="130"/>
      <c r="E42" s="112">
        <v>2.48</v>
      </c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0.11</v>
      </c>
      <c r="H42" s="78">
        <f t="shared" si="2"/>
        <v>0</v>
      </c>
      <c r="I42" s="88">
        <v>0.11</v>
      </c>
      <c r="J42" s="86">
        <v>0.11</v>
      </c>
      <c r="K42" s="86">
        <v>0.11</v>
      </c>
      <c r="L42" s="86">
        <v>0.11</v>
      </c>
      <c r="M42" s="86"/>
      <c r="N42" s="1">
        <v>0.52</v>
      </c>
      <c r="O42" s="114">
        <f t="shared" si="1"/>
        <v>0</v>
      </c>
    </row>
    <row r="43" spans="1:15" x14ac:dyDescent="0.25">
      <c r="A43" s="127"/>
      <c r="B43" s="14"/>
      <c r="C43" s="13"/>
      <c r="D43" s="130"/>
      <c r="E43" s="112"/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</v>
      </c>
      <c r="H43" s="78">
        <f t="shared" si="2"/>
        <v>0</v>
      </c>
      <c r="I43" s="88"/>
      <c r="J43" s="86"/>
      <c r="K43" s="86"/>
      <c r="L43" s="86"/>
      <c r="M43" s="86"/>
      <c r="N43" s="1"/>
      <c r="O43" s="114">
        <f t="shared" si="1"/>
        <v>0</v>
      </c>
    </row>
    <row r="44" spans="1:15" x14ac:dyDescent="0.25">
      <c r="A44" s="127"/>
      <c r="B44" s="14"/>
      <c r="C44" s="13"/>
      <c r="D44" s="130"/>
      <c r="E44" s="112"/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</v>
      </c>
      <c r="H44" s="78">
        <f t="shared" si="2"/>
        <v>0</v>
      </c>
      <c r="I44" s="88"/>
      <c r="J44" s="86"/>
      <c r="K44" s="86"/>
      <c r="L44" s="86"/>
      <c r="M44" s="86"/>
      <c r="N44" s="1"/>
      <c r="O44" s="114">
        <f t="shared" si="1"/>
        <v>0</v>
      </c>
    </row>
    <row r="45" spans="1:15" x14ac:dyDescent="0.25">
      <c r="A45" s="127"/>
      <c r="B45" s="14"/>
      <c r="C45" s="13"/>
      <c r="D45" s="130"/>
      <c r="E45" s="112"/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8">
        <f t="shared" si="2"/>
        <v>0</v>
      </c>
      <c r="I45" s="88"/>
      <c r="J45" s="86"/>
      <c r="K45" s="86"/>
      <c r="L45" s="86"/>
      <c r="M45" s="86"/>
      <c r="N45" s="1"/>
      <c r="O45" s="114">
        <f t="shared" si="1"/>
        <v>0</v>
      </c>
    </row>
    <row r="46" spans="1:15" x14ac:dyDescent="0.25">
      <c r="A46" s="127"/>
      <c r="B46" s="14"/>
      <c r="C46" s="13"/>
      <c r="D46" s="130"/>
      <c r="E46" s="112"/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</v>
      </c>
      <c r="H46" s="78">
        <f t="shared" si="2"/>
        <v>0</v>
      </c>
      <c r="I46" s="88"/>
      <c r="J46" s="86"/>
      <c r="K46" s="86"/>
      <c r="L46" s="86"/>
      <c r="M46" s="86"/>
      <c r="N46" s="1"/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2"/>
        <v>0</v>
      </c>
      <c r="I47" s="88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 t="shared" si="2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8">
        <f t="shared" si="2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8">
        <f t="shared" si="2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8">
        <f t="shared" si="2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8">
        <f t="shared" si="2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2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2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2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si="2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2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2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2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2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ref="H61" si="3">G61*A61</f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2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si="2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2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2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si="2"/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ref="H67:H72" si="4">G67*A67</f>
        <v>0</v>
      </c>
      <c r="I67" s="88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4"/>
        <v>0</v>
      </c>
      <c r="I68" s="88"/>
      <c r="J68" s="86"/>
      <c r="K68" s="86"/>
      <c r="L68" s="86"/>
      <c r="M68" s="86"/>
      <c r="N68" s="1"/>
      <c r="O68" s="114">
        <f t="shared" ref="O68:O72" si="5">$A68*$E68*(1-$N68)</f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si="4"/>
        <v>0</v>
      </c>
      <c r="I69" s="88"/>
      <c r="J69" s="86"/>
      <c r="K69" s="86"/>
      <c r="L69" s="86"/>
      <c r="M69" s="86"/>
      <c r="N69" s="1"/>
      <c r="O69" s="114">
        <f t="shared" si="5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4"/>
        <v>0</v>
      </c>
      <c r="I70" s="88"/>
      <c r="J70" s="86"/>
      <c r="K70" s="86"/>
      <c r="L70" s="86"/>
      <c r="M70" s="86"/>
      <c r="N70" s="1"/>
      <c r="O70" s="114">
        <f t="shared" si="5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4"/>
        <v>0</v>
      </c>
      <c r="I71" s="88"/>
      <c r="J71" s="86"/>
      <c r="K71" s="86"/>
      <c r="L71" s="86"/>
      <c r="M71" s="86"/>
      <c r="N71" s="1"/>
      <c r="O71" s="114">
        <f t="shared" si="5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8">
        <f t="shared" si="4"/>
        <v>0</v>
      </c>
      <c r="I72" s="89"/>
      <c r="J72" s="87"/>
      <c r="K72" s="87"/>
      <c r="L72" s="87"/>
      <c r="M72" s="87"/>
      <c r="N72" s="2"/>
      <c r="O72" s="114">
        <f t="shared" si="5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SUM(D14:D72)</f>
        <v>0</v>
      </c>
      <c r="E73" s="18" t="s">
        <v>28</v>
      </c>
      <c r="F73" s="84">
        <f>SUM(F3:F72)</f>
        <v>42.297920000000012</v>
      </c>
      <c r="G73" s="18" t="s">
        <v>29</v>
      </c>
      <c r="H73" s="79">
        <f>SUM(H3:H72)</f>
        <v>1.6</v>
      </c>
      <c r="I73" s="106"/>
      <c r="J73" s="107"/>
      <c r="K73" s="107"/>
      <c r="L73" s="108"/>
      <c r="M73" s="108"/>
      <c r="N73" s="111"/>
      <c r="O73" s="105">
        <f>SUM(O3:O72)</f>
        <v>36.780800000000006</v>
      </c>
    </row>
  </sheetData>
  <conditionalFormatting sqref="F3:G72">
    <cfRule type="cellIs" dxfId="29" priority="1" stopIfTrue="1" operator="equal">
      <formula>A3*E3*(1-#REF!)</formula>
    </cfRule>
  </conditionalFormatting>
  <conditionalFormatting sqref="H3:H72">
    <cfRule type="cellIs" dxfId="28" priority="580" stopIfTrue="1" operator="equal">
      <formula>A3*L3</formula>
    </cfRule>
  </conditionalFormatting>
  <conditionalFormatting sqref="O3:O72">
    <cfRule type="cellIs" dxfId="27" priority="3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E310254-3D41-44EF-B96B-F3B4AE671AF7}">
  <sheetPr>
    <pageSetUpPr fitToPage="1"/>
  </sheetPr>
  <dimension ref="A1:O73"/>
  <sheetViews>
    <sheetView showZero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31</v>
      </c>
      <c r="B1" s="90" t="s">
        <v>87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 t="s">
        <v>81</v>
      </c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 t="shared" ref="H3:H34" si="0">G3*A3</f>
        <v>0</v>
      </c>
      <c r="I3" s="88"/>
      <c r="J3" s="86"/>
      <c r="K3" s="86"/>
      <c r="L3" s="86"/>
      <c r="M3" s="86"/>
      <c r="N3" s="1"/>
      <c r="O3" s="114">
        <f t="shared" ref="O3:O66" si="1">$A3*$E3*(1-$M3)</f>
        <v>0</v>
      </c>
    </row>
    <row r="4" spans="1:15" x14ac:dyDescent="0.25">
      <c r="A4" s="127"/>
      <c r="B4" s="14" t="s">
        <v>90</v>
      </c>
      <c r="C4" s="13"/>
      <c r="D4" s="130"/>
      <c r="E4" s="112">
        <v>8500</v>
      </c>
      <c r="F4" s="112">
        <f>O4*(1+'Interne begroting'!$C$25+'Interne begroting'!$C$39)</f>
        <v>0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8</v>
      </c>
      <c r="H4" s="78">
        <f t="shared" si="0"/>
        <v>0</v>
      </c>
      <c r="I4" s="88">
        <v>8</v>
      </c>
      <c r="J4" s="86">
        <v>8</v>
      </c>
      <c r="K4" s="86">
        <v>8</v>
      </c>
      <c r="L4" s="86">
        <v>8</v>
      </c>
      <c r="M4" s="86"/>
      <c r="N4" s="1">
        <v>0.15</v>
      </c>
      <c r="O4" s="114">
        <f t="shared" si="1"/>
        <v>0</v>
      </c>
    </row>
    <row r="5" spans="1:15" x14ac:dyDescent="0.25">
      <c r="A5" s="127">
        <v>1</v>
      </c>
      <c r="B5" s="17" t="s">
        <v>89</v>
      </c>
      <c r="C5" s="13"/>
      <c r="D5" s="130"/>
      <c r="E5" s="112">
        <v>1000</v>
      </c>
      <c r="F5" s="112">
        <f>O5*(1+'Interne begroting'!$C$25+'Interne begroting'!$C$39)</f>
        <v>1150.0000000000002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4</v>
      </c>
      <c r="H5" s="78">
        <f t="shared" si="0"/>
        <v>4</v>
      </c>
      <c r="I5" s="88">
        <v>4</v>
      </c>
      <c r="J5" s="86">
        <v>4</v>
      </c>
      <c r="K5" s="86">
        <v>4</v>
      </c>
      <c r="L5" s="86">
        <v>4</v>
      </c>
      <c r="M5" s="86"/>
      <c r="N5" s="1">
        <v>0.66</v>
      </c>
      <c r="O5" s="114">
        <f t="shared" si="1"/>
        <v>1000</v>
      </c>
    </row>
    <row r="6" spans="1:15" x14ac:dyDescent="0.25">
      <c r="A6" s="127"/>
      <c r="B6" s="14" t="s">
        <v>88</v>
      </c>
      <c r="C6" s="13"/>
      <c r="D6" s="130"/>
      <c r="E6" s="112">
        <v>1400</v>
      </c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4</v>
      </c>
      <c r="H6" s="78">
        <f t="shared" si="0"/>
        <v>0</v>
      </c>
      <c r="I6" s="88">
        <v>4</v>
      </c>
      <c r="J6" s="86">
        <v>4</v>
      </c>
      <c r="K6" s="86">
        <v>4</v>
      </c>
      <c r="L6" s="86">
        <v>4</v>
      </c>
      <c r="M6" s="86"/>
      <c r="N6" s="1">
        <v>0.66</v>
      </c>
      <c r="O6" s="114">
        <f t="shared" si="1"/>
        <v>0</v>
      </c>
    </row>
    <row r="7" spans="1:15" x14ac:dyDescent="0.25">
      <c r="A7" s="127"/>
      <c r="B7" s="14" t="s">
        <v>59</v>
      </c>
      <c r="C7" s="13" t="s">
        <v>60</v>
      </c>
      <c r="D7" s="130"/>
      <c r="E7" s="112">
        <v>12.15</v>
      </c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0.04</v>
      </c>
      <c r="H7" s="78">
        <f t="shared" si="0"/>
        <v>0</v>
      </c>
      <c r="I7" s="103">
        <v>0.04</v>
      </c>
      <c r="J7" s="86">
        <v>0.04</v>
      </c>
      <c r="K7" s="86">
        <v>0.04</v>
      </c>
      <c r="L7" s="86">
        <v>0.04</v>
      </c>
      <c r="M7" s="86"/>
      <c r="N7" s="1">
        <v>0.39</v>
      </c>
      <c r="O7" s="114">
        <f t="shared" si="1"/>
        <v>0</v>
      </c>
    </row>
    <row r="8" spans="1:15" x14ac:dyDescent="0.25">
      <c r="A8" s="127"/>
      <c r="B8" s="14" t="s">
        <v>82</v>
      </c>
      <c r="C8" s="13"/>
      <c r="D8" s="130"/>
      <c r="E8" s="112"/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0.2</v>
      </c>
      <c r="H8" s="78">
        <f t="shared" si="0"/>
        <v>0</v>
      </c>
      <c r="I8" s="88">
        <v>0.2</v>
      </c>
      <c r="J8" s="86">
        <v>0.2</v>
      </c>
      <c r="K8" s="86">
        <v>0.2</v>
      </c>
      <c r="L8" s="86">
        <v>0.2</v>
      </c>
      <c r="M8" s="86"/>
      <c r="N8" s="1"/>
      <c r="O8" s="114">
        <f t="shared" si="1"/>
        <v>0</v>
      </c>
    </row>
    <row r="9" spans="1:15" x14ac:dyDescent="0.25">
      <c r="A9" s="127"/>
      <c r="B9" s="14" t="s">
        <v>294</v>
      </c>
      <c r="C9" s="13"/>
      <c r="D9" s="130"/>
      <c r="E9" s="112"/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0.35</v>
      </c>
      <c r="H9" s="78">
        <f t="shared" si="0"/>
        <v>0</v>
      </c>
      <c r="I9" s="88">
        <v>0.35</v>
      </c>
      <c r="J9" s="86">
        <v>0.35</v>
      </c>
      <c r="K9" s="86">
        <v>0.35</v>
      </c>
      <c r="L9" s="86">
        <v>0.35</v>
      </c>
      <c r="M9" s="86"/>
      <c r="N9" s="1"/>
      <c r="O9" s="114">
        <f t="shared" si="1"/>
        <v>0</v>
      </c>
    </row>
    <row r="10" spans="1:15" x14ac:dyDescent="0.25">
      <c r="A10" s="127"/>
      <c r="B10" s="14"/>
      <c r="C10" s="13"/>
      <c r="D10" s="130"/>
      <c r="E10" s="112"/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</v>
      </c>
      <c r="H10" s="78">
        <f t="shared" si="0"/>
        <v>0</v>
      </c>
      <c r="I10" s="88"/>
      <c r="J10" s="86"/>
      <c r="K10" s="86"/>
      <c r="L10" s="86"/>
      <c r="M10" s="86"/>
      <c r="N10" s="1"/>
      <c r="O10" s="114">
        <f t="shared" si="1"/>
        <v>0</v>
      </c>
    </row>
    <row r="11" spans="1:15" x14ac:dyDescent="0.25">
      <c r="A11" s="127"/>
      <c r="B11" s="14" t="s">
        <v>84</v>
      </c>
      <c r="C11" s="13">
        <v>9200051</v>
      </c>
      <c r="D11" s="130"/>
      <c r="E11" s="112">
        <v>76.7</v>
      </c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1.5</v>
      </c>
      <c r="H11" s="78">
        <f t="shared" si="0"/>
        <v>0</v>
      </c>
      <c r="I11" s="88">
        <v>1.5</v>
      </c>
      <c r="J11" s="86">
        <v>1.5</v>
      </c>
      <c r="K11" s="86">
        <v>1.5</v>
      </c>
      <c r="L11" s="86">
        <v>1.5</v>
      </c>
      <c r="M11" s="86"/>
      <c r="N11" s="1">
        <v>0.56999999999999995</v>
      </c>
      <c r="O11" s="114">
        <f t="shared" si="1"/>
        <v>0</v>
      </c>
    </row>
    <row r="12" spans="1:15" x14ac:dyDescent="0.25">
      <c r="A12" s="127"/>
      <c r="B12" s="14" t="s">
        <v>83</v>
      </c>
      <c r="C12" s="13">
        <v>9200010</v>
      </c>
      <c r="D12" s="130"/>
      <c r="E12" s="112">
        <v>5.8</v>
      </c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0.1</v>
      </c>
      <c r="H12" s="78">
        <f t="shared" si="0"/>
        <v>0</v>
      </c>
      <c r="I12" s="88">
        <v>0.1</v>
      </c>
      <c r="J12" s="86">
        <v>0.1</v>
      </c>
      <c r="K12" s="86">
        <v>0.1</v>
      </c>
      <c r="L12" s="86">
        <v>0.1</v>
      </c>
      <c r="M12" s="86"/>
      <c r="N12" s="1">
        <v>0.57999999999999996</v>
      </c>
      <c r="O12" s="114">
        <f t="shared" si="1"/>
        <v>0</v>
      </c>
    </row>
    <row r="13" spans="1:15" x14ac:dyDescent="0.25">
      <c r="A13" s="127"/>
      <c r="B13" s="14" t="s">
        <v>86</v>
      </c>
      <c r="C13" s="13" t="s">
        <v>85</v>
      </c>
      <c r="D13" s="130"/>
      <c r="E13" s="112">
        <v>2.0699999999999998</v>
      </c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0.04</v>
      </c>
      <c r="H13" s="78">
        <f t="shared" si="0"/>
        <v>0</v>
      </c>
      <c r="I13" s="88">
        <v>0.04</v>
      </c>
      <c r="J13" s="86">
        <v>0.04</v>
      </c>
      <c r="K13" s="86">
        <v>0.04</v>
      </c>
      <c r="L13" s="86">
        <v>0.04</v>
      </c>
      <c r="M13" s="86"/>
      <c r="N13" s="1">
        <v>0.38</v>
      </c>
      <c r="O13" s="114">
        <f t="shared" si="1"/>
        <v>0</v>
      </c>
    </row>
    <row r="14" spans="1:15" x14ac:dyDescent="0.25">
      <c r="A14" s="127"/>
      <c r="B14" s="14"/>
      <c r="C14" s="13"/>
      <c r="D14" s="130"/>
      <c r="E14" s="112"/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</v>
      </c>
      <c r="H14" s="78">
        <f t="shared" si="0"/>
        <v>0</v>
      </c>
      <c r="I14" s="88"/>
      <c r="J14" s="86"/>
      <c r="K14" s="86"/>
      <c r="L14" s="86"/>
      <c r="M14" s="86"/>
      <c r="N14" s="1"/>
      <c r="O14" s="114">
        <f t="shared" si="1"/>
        <v>0</v>
      </c>
    </row>
    <row r="15" spans="1:15" x14ac:dyDescent="0.25">
      <c r="A15" s="127"/>
      <c r="B15" s="12" t="s">
        <v>91</v>
      </c>
      <c r="C15" s="13"/>
      <c r="D15" s="130"/>
      <c r="E15" s="112"/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</v>
      </c>
      <c r="H15" s="78">
        <f t="shared" si="0"/>
        <v>0</v>
      </c>
      <c r="I15" s="88"/>
      <c r="J15" s="86"/>
      <c r="K15" s="86"/>
      <c r="L15" s="86"/>
      <c r="M15" s="86"/>
      <c r="N15" s="1"/>
      <c r="O15" s="114">
        <f t="shared" si="1"/>
        <v>0</v>
      </c>
    </row>
    <row r="16" spans="1:15" x14ac:dyDescent="0.25">
      <c r="A16" s="127"/>
      <c r="B16" s="14"/>
      <c r="C16" s="13"/>
      <c r="D16" s="130"/>
      <c r="E16" s="112"/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</v>
      </c>
      <c r="H16" s="78">
        <f t="shared" si="0"/>
        <v>0</v>
      </c>
      <c r="I16" s="88"/>
      <c r="J16" s="86"/>
      <c r="K16" s="86"/>
      <c r="L16" s="86"/>
      <c r="M16" s="86"/>
      <c r="N16" s="1"/>
      <c r="O16" s="114">
        <f t="shared" si="1"/>
        <v>0</v>
      </c>
    </row>
    <row r="17" spans="1:15" x14ac:dyDescent="0.25">
      <c r="A17" s="127"/>
      <c r="B17" s="14"/>
      <c r="C17" s="13"/>
      <c r="D17" s="130"/>
      <c r="E17" s="112"/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</v>
      </c>
      <c r="H17" s="78">
        <f t="shared" si="0"/>
        <v>0</v>
      </c>
      <c r="I17" s="88"/>
      <c r="J17" s="86"/>
      <c r="K17" s="86"/>
      <c r="L17" s="86"/>
      <c r="M17" s="86"/>
      <c r="N17" s="1"/>
      <c r="O17" s="114">
        <f t="shared" si="1"/>
        <v>0</v>
      </c>
    </row>
    <row r="18" spans="1:15" x14ac:dyDescent="0.25">
      <c r="A18" s="127"/>
      <c r="B18" s="14"/>
      <c r="C18" s="13"/>
      <c r="D18" s="130"/>
      <c r="E18" s="112"/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</v>
      </c>
      <c r="H18" s="78">
        <f t="shared" si="0"/>
        <v>0</v>
      </c>
      <c r="I18" s="88"/>
      <c r="J18" s="86"/>
      <c r="K18" s="86"/>
      <c r="L18" s="86"/>
      <c r="M18" s="86"/>
      <c r="N18" s="1"/>
      <c r="O18" s="114">
        <f t="shared" si="1"/>
        <v>0</v>
      </c>
    </row>
    <row r="19" spans="1:15" x14ac:dyDescent="0.25">
      <c r="A19" s="127"/>
      <c r="B19" s="12"/>
      <c r="C19" s="13"/>
      <c r="D19" s="130"/>
      <c r="E19" s="112"/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</v>
      </c>
      <c r="H19" s="78">
        <f t="shared" si="0"/>
        <v>0</v>
      </c>
      <c r="I19" s="88"/>
      <c r="J19" s="86"/>
      <c r="K19" s="86"/>
      <c r="L19" s="86"/>
      <c r="M19" s="86"/>
      <c r="N19" s="1"/>
      <c r="O19" s="114">
        <f t="shared" si="1"/>
        <v>0</v>
      </c>
    </row>
    <row r="20" spans="1:15" x14ac:dyDescent="0.25">
      <c r="A20" s="127"/>
      <c r="B20" s="14"/>
      <c r="C20" s="13"/>
      <c r="D20" s="130"/>
      <c r="E20" s="112"/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</v>
      </c>
      <c r="H20" s="78">
        <f t="shared" si="0"/>
        <v>0</v>
      </c>
      <c r="I20" s="88"/>
      <c r="J20" s="86"/>
      <c r="K20" s="86"/>
      <c r="L20" s="86"/>
      <c r="M20" s="86"/>
      <c r="N20" s="1"/>
      <c r="O20" s="114">
        <f t="shared" si="1"/>
        <v>0</v>
      </c>
    </row>
    <row r="21" spans="1:15" x14ac:dyDescent="0.25">
      <c r="A21" s="127"/>
      <c r="B21" s="14"/>
      <c r="C21" s="13"/>
      <c r="D21" s="130"/>
      <c r="E21" s="112"/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</v>
      </c>
      <c r="H21" s="78">
        <f t="shared" si="0"/>
        <v>0</v>
      </c>
      <c r="I21" s="88"/>
      <c r="J21" s="86"/>
      <c r="K21" s="86"/>
      <c r="L21" s="86"/>
      <c r="M21" s="86"/>
      <c r="N21" s="1"/>
      <c r="O21" s="114">
        <f t="shared" si="1"/>
        <v>0</v>
      </c>
    </row>
    <row r="22" spans="1:15" x14ac:dyDescent="0.25">
      <c r="A22" s="127"/>
      <c r="B22" s="14"/>
      <c r="C22" s="13"/>
      <c r="D22" s="130"/>
      <c r="E22" s="112"/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8">
        <f t="shared" si="0"/>
        <v>0</v>
      </c>
      <c r="I22" s="88"/>
      <c r="J22" s="86"/>
      <c r="K22" s="86"/>
      <c r="L22" s="86"/>
      <c r="M22" s="86"/>
      <c r="N22" s="1"/>
      <c r="O22" s="114">
        <f t="shared" si="1"/>
        <v>0</v>
      </c>
    </row>
    <row r="23" spans="1:15" x14ac:dyDescent="0.25">
      <c r="A23" s="127"/>
      <c r="B23" s="12"/>
      <c r="C23" s="13"/>
      <c r="D23" s="130"/>
      <c r="E23" s="112"/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</v>
      </c>
      <c r="H23" s="78">
        <f t="shared" si="0"/>
        <v>0</v>
      </c>
      <c r="I23" s="88"/>
      <c r="J23" s="86"/>
      <c r="K23" s="86"/>
      <c r="L23" s="86"/>
      <c r="M23" s="86"/>
      <c r="N23" s="1"/>
      <c r="O23" s="114">
        <f t="shared" si="1"/>
        <v>0</v>
      </c>
    </row>
    <row r="24" spans="1:15" x14ac:dyDescent="0.25">
      <c r="A24" s="127"/>
      <c r="B24" s="14"/>
      <c r="C24" s="13"/>
      <c r="D24" s="130"/>
      <c r="E24" s="112"/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</v>
      </c>
      <c r="H24" s="78">
        <f t="shared" si="0"/>
        <v>0</v>
      </c>
      <c r="I24" s="88"/>
      <c r="J24" s="86"/>
      <c r="K24" s="86"/>
      <c r="L24" s="86"/>
      <c r="M24" s="86"/>
      <c r="N24" s="1"/>
      <c r="O24" s="114">
        <f t="shared" si="1"/>
        <v>0</v>
      </c>
    </row>
    <row r="25" spans="1:15" x14ac:dyDescent="0.25">
      <c r="A25" s="127"/>
      <c r="B25" s="14"/>
      <c r="C25" s="13"/>
      <c r="D25" s="130"/>
      <c r="E25" s="112"/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</v>
      </c>
      <c r="H25" s="78">
        <f t="shared" si="0"/>
        <v>0</v>
      </c>
      <c r="I25" s="88"/>
      <c r="J25" s="86"/>
      <c r="K25" s="86"/>
      <c r="L25" s="86"/>
      <c r="M25" s="86"/>
      <c r="N25" s="1"/>
      <c r="O25" s="114">
        <f t="shared" si="1"/>
        <v>0</v>
      </c>
    </row>
    <row r="26" spans="1:15" x14ac:dyDescent="0.25">
      <c r="A26" s="127"/>
      <c r="B26" s="14"/>
      <c r="C26" s="13"/>
      <c r="D26" s="130"/>
      <c r="E26" s="112"/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</v>
      </c>
      <c r="H26" s="78">
        <f t="shared" si="0"/>
        <v>0</v>
      </c>
      <c r="I26" s="88"/>
      <c r="J26" s="86"/>
      <c r="K26" s="86"/>
      <c r="L26" s="86"/>
      <c r="M26" s="86"/>
      <c r="N26" s="1"/>
      <c r="O26" s="114">
        <f t="shared" si="1"/>
        <v>0</v>
      </c>
    </row>
    <row r="27" spans="1:15" x14ac:dyDescent="0.25">
      <c r="A27" s="127"/>
      <c r="B27" s="14"/>
      <c r="C27" s="13"/>
      <c r="D27" s="130"/>
      <c r="E27" s="112"/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</v>
      </c>
      <c r="H27" s="78">
        <f t="shared" si="0"/>
        <v>0</v>
      </c>
      <c r="I27" s="88"/>
      <c r="J27" s="86"/>
      <c r="K27" s="86"/>
      <c r="L27" s="86"/>
      <c r="M27" s="86"/>
      <c r="N27" s="1"/>
      <c r="O27" s="114">
        <f t="shared" si="1"/>
        <v>0</v>
      </c>
    </row>
    <row r="28" spans="1:15" x14ac:dyDescent="0.25">
      <c r="A28" s="127"/>
      <c r="B28" s="12"/>
      <c r="C28" s="13"/>
      <c r="D28" s="130"/>
      <c r="E28" s="112"/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</v>
      </c>
      <c r="H28" s="78">
        <f t="shared" si="0"/>
        <v>0</v>
      </c>
      <c r="I28" s="88"/>
      <c r="J28" s="86"/>
      <c r="K28" s="86"/>
      <c r="L28" s="86"/>
      <c r="M28" s="86"/>
      <c r="N28" s="1"/>
      <c r="O28" s="114">
        <f t="shared" si="1"/>
        <v>0</v>
      </c>
    </row>
    <row r="29" spans="1:15" x14ac:dyDescent="0.25">
      <c r="A29" s="127"/>
      <c r="B29" s="14"/>
      <c r="C29" s="13"/>
      <c r="D29" s="130"/>
      <c r="E29" s="112"/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</v>
      </c>
      <c r="H29" s="78">
        <f t="shared" si="0"/>
        <v>0</v>
      </c>
      <c r="I29" s="88"/>
      <c r="J29" s="86"/>
      <c r="K29" s="86"/>
      <c r="L29" s="86"/>
      <c r="M29" s="86"/>
      <c r="N29" s="1"/>
      <c r="O29" s="114">
        <f t="shared" si="1"/>
        <v>0</v>
      </c>
    </row>
    <row r="30" spans="1:15" x14ac:dyDescent="0.25">
      <c r="A30" s="127"/>
      <c r="B30" s="14"/>
      <c r="C30" s="13"/>
      <c r="D30" s="130"/>
      <c r="E30" s="112"/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</v>
      </c>
      <c r="H30" s="78">
        <f t="shared" si="0"/>
        <v>0</v>
      </c>
      <c r="I30" s="88"/>
      <c r="J30" s="86"/>
      <c r="K30" s="86"/>
      <c r="L30" s="86"/>
      <c r="M30" s="86"/>
      <c r="N30" s="1"/>
      <c r="O30" s="114">
        <f t="shared" si="1"/>
        <v>0</v>
      </c>
    </row>
    <row r="31" spans="1:15" x14ac:dyDescent="0.25">
      <c r="A31" s="127"/>
      <c r="B31" s="12"/>
      <c r="C31" s="13"/>
      <c r="D31" s="130"/>
      <c r="E31" s="112"/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</v>
      </c>
      <c r="H31" s="78">
        <f t="shared" si="0"/>
        <v>0</v>
      </c>
      <c r="I31" s="88"/>
      <c r="J31" s="86"/>
      <c r="K31" s="86"/>
      <c r="L31" s="86"/>
      <c r="M31" s="86"/>
      <c r="N31" s="1"/>
      <c r="O31" s="114">
        <f t="shared" si="1"/>
        <v>0</v>
      </c>
    </row>
    <row r="32" spans="1:15" x14ac:dyDescent="0.25">
      <c r="A32" s="127"/>
      <c r="B32" s="14"/>
      <c r="C32" s="13"/>
      <c r="D32" s="130"/>
      <c r="E32" s="112"/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</v>
      </c>
      <c r="H32" s="78">
        <f t="shared" si="0"/>
        <v>0</v>
      </c>
      <c r="I32" s="88"/>
      <c r="J32" s="86"/>
      <c r="K32" s="86"/>
      <c r="L32" s="86"/>
      <c r="M32" s="86"/>
      <c r="N32" s="1"/>
      <c r="O32" s="114">
        <f t="shared" si="1"/>
        <v>0</v>
      </c>
    </row>
    <row r="33" spans="1:15" x14ac:dyDescent="0.25">
      <c r="A33" s="127"/>
      <c r="B33" s="14"/>
      <c r="C33" s="13"/>
      <c r="D33" s="130"/>
      <c r="E33" s="112"/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</v>
      </c>
      <c r="H33" s="78">
        <f t="shared" si="0"/>
        <v>0</v>
      </c>
      <c r="I33" s="88"/>
      <c r="J33" s="86"/>
      <c r="K33" s="86"/>
      <c r="L33" s="86"/>
      <c r="M33" s="86"/>
      <c r="N33" s="1"/>
      <c r="O33" s="114">
        <f t="shared" si="1"/>
        <v>0</v>
      </c>
    </row>
    <row r="34" spans="1:15" x14ac:dyDescent="0.25">
      <c r="A34" s="127"/>
      <c r="B34" s="14"/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si="0"/>
        <v>0</v>
      </c>
      <c r="I34" s="88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4"/>
      <c r="C35" s="13"/>
      <c r="D35" s="130"/>
      <c r="E35" s="112"/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</v>
      </c>
      <c r="H35" s="78">
        <f t="shared" ref="H35:H66" si="2">G35*A35</f>
        <v>0</v>
      </c>
      <c r="I35" s="88"/>
      <c r="J35" s="86"/>
      <c r="K35" s="86"/>
      <c r="L35" s="86"/>
      <c r="M35" s="86"/>
      <c r="N35" s="1"/>
      <c r="O35" s="114">
        <f t="shared" si="1"/>
        <v>0</v>
      </c>
    </row>
    <row r="36" spans="1:15" x14ac:dyDescent="0.25">
      <c r="A36" s="127"/>
      <c r="B36" s="14"/>
      <c r="C36" s="13"/>
      <c r="D36" s="130"/>
      <c r="E36" s="112"/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</v>
      </c>
      <c r="H36" s="78">
        <f t="shared" si="2"/>
        <v>0</v>
      </c>
      <c r="I36" s="88"/>
      <c r="J36" s="86"/>
      <c r="K36" s="86"/>
      <c r="L36" s="86"/>
      <c r="M36" s="86"/>
      <c r="N36" s="1"/>
      <c r="O36" s="114">
        <f t="shared" si="1"/>
        <v>0</v>
      </c>
    </row>
    <row r="37" spans="1:15" x14ac:dyDescent="0.25">
      <c r="A37" s="127"/>
      <c r="B37" s="14"/>
      <c r="C37" s="13"/>
      <c r="D37" s="130"/>
      <c r="E37" s="112"/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</v>
      </c>
      <c r="H37" s="78">
        <f t="shared" si="2"/>
        <v>0</v>
      </c>
      <c r="I37" s="88"/>
      <c r="J37" s="86"/>
      <c r="K37" s="86"/>
      <c r="L37" s="86"/>
      <c r="M37" s="86"/>
      <c r="N37" s="1"/>
      <c r="O37" s="114">
        <f t="shared" si="1"/>
        <v>0</v>
      </c>
    </row>
    <row r="38" spans="1:15" x14ac:dyDescent="0.25">
      <c r="A38" s="127"/>
      <c r="B38" s="14"/>
      <c r="C38" s="13"/>
      <c r="D38" s="130"/>
      <c r="E38" s="112"/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</v>
      </c>
      <c r="H38" s="78">
        <f t="shared" si="2"/>
        <v>0</v>
      </c>
      <c r="I38" s="88"/>
      <c r="J38" s="86"/>
      <c r="K38" s="86"/>
      <c r="L38" s="86"/>
      <c r="M38" s="86"/>
      <c r="N38" s="1"/>
      <c r="O38" s="114">
        <f t="shared" si="1"/>
        <v>0</v>
      </c>
    </row>
    <row r="39" spans="1:15" x14ac:dyDescent="0.25">
      <c r="A39" s="127"/>
      <c r="B39" s="14"/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8">
        <f t="shared" si="2"/>
        <v>0</v>
      </c>
      <c r="I39" s="88"/>
      <c r="J39" s="86"/>
      <c r="K39" s="86"/>
      <c r="L39" s="86"/>
      <c r="M39" s="86"/>
      <c r="N39" s="1"/>
      <c r="O39" s="114">
        <f t="shared" si="1"/>
        <v>0</v>
      </c>
    </row>
    <row r="40" spans="1:15" x14ac:dyDescent="0.25">
      <c r="A40" s="127"/>
      <c r="B40" s="14"/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si="2"/>
        <v>0</v>
      </c>
      <c r="I40" s="88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4"/>
      <c r="C41" s="13"/>
      <c r="D41" s="130"/>
      <c r="E41" s="112"/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8">
        <f t="shared" si="2"/>
        <v>0</v>
      </c>
      <c r="I41" s="88"/>
      <c r="J41" s="86"/>
      <c r="K41" s="86"/>
      <c r="L41" s="86"/>
      <c r="M41" s="86"/>
      <c r="N41" s="1"/>
      <c r="O41" s="114">
        <f t="shared" si="1"/>
        <v>0</v>
      </c>
    </row>
    <row r="42" spans="1:15" x14ac:dyDescent="0.25">
      <c r="A42" s="127"/>
      <c r="B42" s="14"/>
      <c r="C42" s="13"/>
      <c r="D42" s="130"/>
      <c r="E42" s="112"/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</v>
      </c>
      <c r="H42" s="78">
        <f t="shared" si="2"/>
        <v>0</v>
      </c>
      <c r="I42" s="88"/>
      <c r="J42" s="86"/>
      <c r="K42" s="86"/>
      <c r="L42" s="86"/>
      <c r="M42" s="86"/>
      <c r="N42" s="1"/>
      <c r="O42" s="114">
        <f t="shared" si="1"/>
        <v>0</v>
      </c>
    </row>
    <row r="43" spans="1:15" x14ac:dyDescent="0.25">
      <c r="A43" s="127"/>
      <c r="B43" s="14"/>
      <c r="C43" s="13"/>
      <c r="D43" s="130"/>
      <c r="E43" s="112"/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</v>
      </c>
      <c r="H43" s="78">
        <f t="shared" si="2"/>
        <v>0</v>
      </c>
      <c r="I43" s="88"/>
      <c r="J43" s="86"/>
      <c r="K43" s="86"/>
      <c r="L43" s="86"/>
      <c r="M43" s="86"/>
      <c r="N43" s="1"/>
      <c r="O43" s="114">
        <f t="shared" si="1"/>
        <v>0</v>
      </c>
    </row>
    <row r="44" spans="1:15" x14ac:dyDescent="0.25">
      <c r="A44" s="127"/>
      <c r="B44" s="14"/>
      <c r="C44" s="13"/>
      <c r="D44" s="130"/>
      <c r="E44" s="112"/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</v>
      </c>
      <c r="H44" s="78">
        <f t="shared" si="2"/>
        <v>0</v>
      </c>
      <c r="I44" s="88"/>
      <c r="J44" s="86"/>
      <c r="K44" s="86"/>
      <c r="L44" s="86"/>
      <c r="M44" s="86"/>
      <c r="N44" s="1"/>
      <c r="O44" s="114">
        <f t="shared" si="1"/>
        <v>0</v>
      </c>
    </row>
    <row r="45" spans="1:15" x14ac:dyDescent="0.25">
      <c r="A45" s="127"/>
      <c r="B45" s="14"/>
      <c r="C45" s="13"/>
      <c r="D45" s="130"/>
      <c r="E45" s="112"/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8">
        <f t="shared" si="2"/>
        <v>0</v>
      </c>
      <c r="I45" s="88"/>
      <c r="J45" s="86"/>
      <c r="K45" s="86"/>
      <c r="L45" s="86"/>
      <c r="M45" s="86"/>
      <c r="N45" s="1"/>
      <c r="O45" s="114">
        <f t="shared" si="1"/>
        <v>0</v>
      </c>
    </row>
    <row r="46" spans="1:15" x14ac:dyDescent="0.25">
      <c r="A46" s="127"/>
      <c r="B46" s="14"/>
      <c r="C46" s="13"/>
      <c r="D46" s="130"/>
      <c r="E46" s="112"/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</v>
      </c>
      <c r="H46" s="78">
        <f t="shared" si="2"/>
        <v>0</v>
      </c>
      <c r="I46" s="88"/>
      <c r="J46" s="86"/>
      <c r="K46" s="86"/>
      <c r="L46" s="86"/>
      <c r="M46" s="86"/>
      <c r="N46" s="1"/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2"/>
        <v>0</v>
      </c>
      <c r="I47" s="88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 t="shared" si="2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8">
        <f t="shared" si="2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8">
        <f t="shared" si="2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8">
        <f t="shared" si="2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8">
        <f t="shared" si="2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2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2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2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si="2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2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2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2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2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si="2"/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2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si="2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2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2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si="2"/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ref="H67:H72" si="3">G67*A67</f>
        <v>0</v>
      </c>
      <c r="I67" s="88"/>
      <c r="J67" s="86"/>
      <c r="K67" s="86"/>
      <c r="L67" s="86"/>
      <c r="M67" s="86"/>
      <c r="N67" s="1"/>
      <c r="O67" s="114">
        <f t="shared" ref="O67:O72" si="4">$A67*$E67*(1-$M67)</f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3"/>
        <v>0</v>
      </c>
      <c r="I68" s="88"/>
      <c r="J68" s="86"/>
      <c r="K68" s="86"/>
      <c r="L68" s="86"/>
      <c r="M68" s="86"/>
      <c r="N68" s="1"/>
      <c r="O68" s="114">
        <f t="shared" si="4"/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si="3"/>
        <v>0</v>
      </c>
      <c r="I69" s="88"/>
      <c r="J69" s="86"/>
      <c r="K69" s="86"/>
      <c r="L69" s="86"/>
      <c r="M69" s="86"/>
      <c r="N69" s="1"/>
      <c r="O69" s="114">
        <f t="shared" si="4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3"/>
        <v>0</v>
      </c>
      <c r="I70" s="88"/>
      <c r="J70" s="86"/>
      <c r="K70" s="86"/>
      <c r="L70" s="86"/>
      <c r="M70" s="86"/>
      <c r="N70" s="1"/>
      <c r="O70" s="114">
        <f t="shared" si="4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3"/>
        <v>0</v>
      </c>
      <c r="I71" s="88"/>
      <c r="J71" s="86"/>
      <c r="K71" s="86"/>
      <c r="L71" s="86"/>
      <c r="M71" s="86"/>
      <c r="N71" s="1"/>
      <c r="O71" s="114">
        <f t="shared" si="4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8">
        <f t="shared" si="3"/>
        <v>0</v>
      </c>
      <c r="I72" s="89"/>
      <c r="J72" s="87"/>
      <c r="K72" s="87"/>
      <c r="L72" s="87"/>
      <c r="M72" s="87"/>
      <c r="N72" s="2"/>
      <c r="O72" s="114">
        <f t="shared" si="4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SUM(D3:D72)</f>
        <v>0</v>
      </c>
      <c r="E73" s="18" t="s">
        <v>28</v>
      </c>
      <c r="F73" s="84">
        <f>SUM(F3:F72)</f>
        <v>1150.0000000000002</v>
      </c>
      <c r="G73" s="18" t="s">
        <v>29</v>
      </c>
      <c r="H73" s="79">
        <f>SUM(H3:H72)</f>
        <v>4</v>
      </c>
      <c r="I73" s="106"/>
      <c r="J73" s="107"/>
      <c r="K73" s="107"/>
      <c r="L73" s="108"/>
      <c r="M73" s="108"/>
      <c r="N73" s="111"/>
      <c r="O73" s="105">
        <f>SUM(O3:O72)</f>
        <v>1000</v>
      </c>
    </row>
  </sheetData>
  <conditionalFormatting sqref="F3:F72">
    <cfRule type="cellIs" dxfId="26" priority="4" stopIfTrue="1" operator="equal">
      <formula>A3*E3*(1-#REF!)</formula>
    </cfRule>
  </conditionalFormatting>
  <conditionalFormatting sqref="G3:G6 G8:G72">
    <cfRule type="cellIs" dxfId="25" priority="585" stopIfTrue="1" operator="equal">
      <formula>B3*#REF!*(1-F3)</formula>
    </cfRule>
  </conditionalFormatting>
  <conditionalFormatting sqref="G7">
    <cfRule type="cellIs" dxfId="24" priority="2" stopIfTrue="1" operator="equal">
      <formula>B7*F7*(1-#REF!)</formula>
    </cfRule>
  </conditionalFormatting>
  <conditionalFormatting sqref="H3:H72">
    <cfRule type="cellIs" dxfId="23" priority="3" stopIfTrue="1" operator="equal">
      <formula>A3*L3</formula>
    </cfRule>
  </conditionalFormatting>
  <conditionalFormatting sqref="O3:O72">
    <cfRule type="cellIs" dxfId="22" priority="1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A82C14-F6A2-45B3-9AAC-30BB3AD4E564}">
  <sheetPr>
    <pageSetUpPr fitToPage="1"/>
  </sheetPr>
  <dimension ref="A1:O73"/>
  <sheetViews>
    <sheetView showZero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H3" sqref="H3:H72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43</v>
      </c>
      <c r="B1" s="90" t="s">
        <v>140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 t="s">
        <v>158</v>
      </c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 t="shared" ref="H3:H66" si="0">G3*A3</f>
        <v>0</v>
      </c>
      <c r="I3" s="88"/>
      <c r="J3" s="86"/>
      <c r="K3" s="86"/>
      <c r="L3" s="86"/>
      <c r="M3" s="86"/>
      <c r="N3" s="1"/>
      <c r="O3" s="114">
        <f>$A3*$E3*(1-$N3)</f>
        <v>0</v>
      </c>
    </row>
    <row r="4" spans="1:15" x14ac:dyDescent="0.25">
      <c r="A4" s="127">
        <v>8</v>
      </c>
      <c r="B4" s="14" t="s">
        <v>175</v>
      </c>
      <c r="C4" s="13">
        <v>106087</v>
      </c>
      <c r="D4" s="130"/>
      <c r="E4" s="112">
        <v>10.25</v>
      </c>
      <c r="F4" s="112">
        <f>O4*(1+'Interne begroting'!$C$25+'Interne begroting'!$C$39)</f>
        <v>65.067000000000007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0.25</v>
      </c>
      <c r="H4" s="78">
        <f t="shared" si="0"/>
        <v>2</v>
      </c>
      <c r="I4" s="88">
        <v>0.25</v>
      </c>
      <c r="J4" s="86">
        <v>0.25</v>
      </c>
      <c r="K4" s="86">
        <v>0.25</v>
      </c>
      <c r="L4" s="86">
        <v>0.25</v>
      </c>
      <c r="M4" s="86"/>
      <c r="N4" s="1">
        <v>0.31</v>
      </c>
      <c r="O4" s="114">
        <f t="shared" ref="O4:O67" si="1">$A4*$E4*(1-$N4)</f>
        <v>56.58</v>
      </c>
    </row>
    <row r="5" spans="1:15" x14ac:dyDescent="0.25">
      <c r="A5" s="127"/>
      <c r="B5" s="17" t="s">
        <v>174</v>
      </c>
      <c r="C5" s="13">
        <v>106111</v>
      </c>
      <c r="D5" s="130"/>
      <c r="E5" s="112">
        <v>36.299999999999997</v>
      </c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0.5</v>
      </c>
      <c r="H5" s="78">
        <f t="shared" si="0"/>
        <v>0</v>
      </c>
      <c r="I5" s="88">
        <v>0.5</v>
      </c>
      <c r="J5" s="86">
        <v>0.5</v>
      </c>
      <c r="K5" s="86">
        <v>0.5</v>
      </c>
      <c r="L5" s="86">
        <v>0.5</v>
      </c>
      <c r="M5" s="86"/>
      <c r="N5" s="1">
        <v>0.31</v>
      </c>
      <c r="O5" s="114">
        <f t="shared" si="1"/>
        <v>0</v>
      </c>
    </row>
    <row r="6" spans="1:15" x14ac:dyDescent="0.25">
      <c r="A6" s="127"/>
      <c r="B6" s="14" t="s">
        <v>177</v>
      </c>
      <c r="C6" s="13">
        <v>801073</v>
      </c>
      <c r="D6" s="130"/>
      <c r="E6" s="112">
        <v>2.76</v>
      </c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0.27</v>
      </c>
      <c r="H6" s="78">
        <f t="shared" si="0"/>
        <v>0</v>
      </c>
      <c r="I6" s="88">
        <v>0.27</v>
      </c>
      <c r="J6" s="86">
        <v>0.27</v>
      </c>
      <c r="K6" s="86">
        <v>0.27</v>
      </c>
      <c r="L6" s="86">
        <v>0.27</v>
      </c>
      <c r="M6" s="86"/>
      <c r="N6" s="1">
        <v>0.59</v>
      </c>
      <c r="O6" s="114">
        <f t="shared" si="1"/>
        <v>0</v>
      </c>
    </row>
    <row r="7" spans="1:15" x14ac:dyDescent="0.25">
      <c r="A7" s="127"/>
      <c r="B7" s="14" t="s">
        <v>176</v>
      </c>
      <c r="C7" s="13">
        <v>801100</v>
      </c>
      <c r="D7" s="130"/>
      <c r="E7" s="112">
        <v>2.5</v>
      </c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0.27</v>
      </c>
      <c r="H7" s="78">
        <f t="shared" si="0"/>
        <v>0</v>
      </c>
      <c r="I7" s="88">
        <v>0.27</v>
      </c>
      <c r="J7" s="86">
        <v>0.27</v>
      </c>
      <c r="K7" s="86">
        <v>0.27</v>
      </c>
      <c r="L7" s="86">
        <v>0.27</v>
      </c>
      <c r="M7" s="86"/>
      <c r="N7" s="1">
        <v>0.59</v>
      </c>
      <c r="O7" s="114">
        <f t="shared" si="1"/>
        <v>0</v>
      </c>
    </row>
    <row r="8" spans="1:15" x14ac:dyDescent="0.25">
      <c r="A8" s="127"/>
      <c r="B8" s="14" t="s">
        <v>180</v>
      </c>
      <c r="C8" s="13">
        <v>300581</v>
      </c>
      <c r="D8" s="130"/>
      <c r="E8" s="112">
        <v>4.5599999999999996</v>
      </c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</v>
      </c>
      <c r="H8" s="78">
        <f t="shared" si="0"/>
        <v>0</v>
      </c>
      <c r="I8" s="88"/>
      <c r="J8" s="86"/>
      <c r="K8" s="86"/>
      <c r="L8" s="86"/>
      <c r="M8" s="86"/>
      <c r="N8" s="1">
        <v>0.32</v>
      </c>
      <c r="O8" s="114">
        <f t="shared" si="1"/>
        <v>0</v>
      </c>
    </row>
    <row r="9" spans="1:15" x14ac:dyDescent="0.25">
      <c r="A9" s="127"/>
      <c r="B9" s="14" t="s">
        <v>178</v>
      </c>
      <c r="C9" s="13">
        <v>300012</v>
      </c>
      <c r="D9" s="130"/>
      <c r="E9" s="112">
        <v>1.21</v>
      </c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</v>
      </c>
      <c r="H9" s="78">
        <f t="shared" si="0"/>
        <v>0</v>
      </c>
      <c r="I9" s="88"/>
      <c r="J9" s="86"/>
      <c r="K9" s="86"/>
      <c r="L9" s="86"/>
      <c r="M9" s="86"/>
      <c r="N9" s="1">
        <v>0.28999999999999998</v>
      </c>
      <c r="O9" s="114">
        <f t="shared" si="1"/>
        <v>0</v>
      </c>
    </row>
    <row r="10" spans="1:15" x14ac:dyDescent="0.25">
      <c r="A10" s="127"/>
      <c r="B10" s="14" t="s">
        <v>166</v>
      </c>
      <c r="C10" s="13" t="s">
        <v>295</v>
      </c>
      <c r="D10" s="130"/>
      <c r="E10" s="112">
        <v>8.0500000000000007</v>
      </c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</v>
      </c>
      <c r="H10" s="78">
        <f t="shared" si="0"/>
        <v>0</v>
      </c>
      <c r="I10" s="88"/>
      <c r="J10" s="86"/>
      <c r="K10" s="86"/>
      <c r="L10" s="86"/>
      <c r="M10" s="86"/>
      <c r="N10" s="1">
        <v>0.44</v>
      </c>
      <c r="O10" s="114">
        <f t="shared" si="1"/>
        <v>0</v>
      </c>
    </row>
    <row r="11" spans="1:15" x14ac:dyDescent="0.25">
      <c r="A11" s="127"/>
      <c r="B11" s="14" t="s">
        <v>179</v>
      </c>
      <c r="C11" s="13">
        <v>144328</v>
      </c>
      <c r="D11" s="130"/>
      <c r="E11" s="112">
        <v>4.3099999999999996</v>
      </c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</v>
      </c>
      <c r="H11" s="78">
        <f t="shared" si="0"/>
        <v>0</v>
      </c>
      <c r="I11" s="88"/>
      <c r="J11" s="86"/>
      <c r="K11" s="86"/>
      <c r="L11" s="86"/>
      <c r="M11" s="86"/>
      <c r="N11" s="1">
        <v>0.31</v>
      </c>
      <c r="O11" s="114">
        <f t="shared" si="1"/>
        <v>0</v>
      </c>
    </row>
    <row r="12" spans="1:15" x14ac:dyDescent="0.25">
      <c r="A12" s="127"/>
      <c r="B12" s="14" t="s">
        <v>181</v>
      </c>
      <c r="C12" s="13">
        <v>695020898</v>
      </c>
      <c r="D12" s="130"/>
      <c r="E12" s="112">
        <v>14.97</v>
      </c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0.35</v>
      </c>
      <c r="H12" s="78">
        <f t="shared" si="0"/>
        <v>0</v>
      </c>
      <c r="I12" s="88">
        <v>0.35</v>
      </c>
      <c r="J12" s="86">
        <v>0.33</v>
      </c>
      <c r="K12" s="86">
        <v>0.32</v>
      </c>
      <c r="L12" s="86">
        <v>0.28999999999999998</v>
      </c>
      <c r="M12" s="86"/>
      <c r="N12" s="1">
        <v>0</v>
      </c>
      <c r="O12" s="114">
        <f t="shared" si="1"/>
        <v>0</v>
      </c>
    </row>
    <row r="13" spans="1:15" x14ac:dyDescent="0.25">
      <c r="A13" s="127"/>
      <c r="B13" s="137" t="str">
        <f>Installatiedelen!B15</f>
        <v>Kunststof installatiebuis 3/4 (19mm)</v>
      </c>
      <c r="C13" s="138">
        <f>Installatiedelen!C15</f>
        <v>1196030204</v>
      </c>
      <c r="D13" s="143"/>
      <c r="E13" s="139">
        <f>Installatiedelen!E15</f>
        <v>1.96</v>
      </c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0.17</v>
      </c>
      <c r="H13" s="78">
        <f t="shared" si="0"/>
        <v>0</v>
      </c>
      <c r="I13" s="140">
        <f>Installatiedelen!I15</f>
        <v>0.17</v>
      </c>
      <c r="J13" s="141">
        <f>Installatiedelen!J15</f>
        <v>0.16</v>
      </c>
      <c r="K13" s="141">
        <f>Installatiedelen!K15</f>
        <v>0.16</v>
      </c>
      <c r="L13" s="141">
        <f>Installatiedelen!L15</f>
        <v>0.15</v>
      </c>
      <c r="M13" s="141">
        <f>Installatiedelen!M15</f>
        <v>0</v>
      </c>
      <c r="N13" s="142">
        <f>Installatiedelen!N15</f>
        <v>0.7</v>
      </c>
      <c r="O13" s="114">
        <f t="shared" si="1"/>
        <v>0</v>
      </c>
    </row>
    <row r="14" spans="1:15" x14ac:dyDescent="0.25">
      <c r="A14" s="127"/>
      <c r="B14" s="137" t="str">
        <f>Installatiedelen!B16</f>
        <v>Buisklem EC19 3/4</v>
      </c>
      <c r="C14" s="138">
        <f>Installatiedelen!C16</f>
        <v>230219</v>
      </c>
      <c r="D14" s="143"/>
      <c r="E14" s="139">
        <f>Installatiedelen!E16</f>
        <v>0.5</v>
      </c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</v>
      </c>
      <c r="H14" s="78">
        <f t="shared" si="0"/>
        <v>0</v>
      </c>
      <c r="I14" s="140">
        <f>Installatiedelen!I16</f>
        <v>0</v>
      </c>
      <c r="J14" s="141">
        <f>Installatiedelen!J16</f>
        <v>0</v>
      </c>
      <c r="K14" s="141">
        <f>Installatiedelen!K16</f>
        <v>0</v>
      </c>
      <c r="L14" s="141">
        <f>Installatiedelen!L16</f>
        <v>0</v>
      </c>
      <c r="M14" s="141">
        <f>Installatiedelen!M16</f>
        <v>0</v>
      </c>
      <c r="N14" s="142">
        <f>Installatiedelen!N16</f>
        <v>0.41</v>
      </c>
      <c r="O14" s="114">
        <f t="shared" si="1"/>
        <v>0</v>
      </c>
    </row>
    <row r="15" spans="1:15" x14ac:dyDescent="0.25">
      <c r="A15" s="127"/>
      <c r="B15" s="14" t="s">
        <v>291</v>
      </c>
      <c r="C15" s="13"/>
      <c r="D15" s="130"/>
      <c r="E15" s="112"/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</v>
      </c>
      <c r="H15" s="78">
        <f t="shared" si="0"/>
        <v>0</v>
      </c>
      <c r="I15" s="88"/>
      <c r="J15" s="86"/>
      <c r="K15" s="86"/>
      <c r="L15" s="86"/>
      <c r="M15" s="86"/>
      <c r="N15" s="1">
        <v>0</v>
      </c>
      <c r="O15" s="114">
        <f t="shared" si="1"/>
        <v>0</v>
      </c>
    </row>
    <row r="16" spans="1:15" x14ac:dyDescent="0.25">
      <c r="A16" s="127"/>
      <c r="B16" s="14"/>
      <c r="C16" s="13"/>
      <c r="D16" s="130"/>
      <c r="E16" s="112"/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</v>
      </c>
      <c r="H16" s="78">
        <f t="shared" si="0"/>
        <v>0</v>
      </c>
      <c r="I16" s="88"/>
      <c r="J16" s="86"/>
      <c r="K16" s="86"/>
      <c r="L16" s="86"/>
      <c r="M16" s="86"/>
      <c r="N16" s="1"/>
      <c r="O16" s="114">
        <f t="shared" si="1"/>
        <v>0</v>
      </c>
    </row>
    <row r="17" spans="1:15" x14ac:dyDescent="0.25">
      <c r="A17" s="127"/>
      <c r="B17" s="12" t="s">
        <v>159</v>
      </c>
      <c r="C17" s="13"/>
      <c r="D17" s="130"/>
      <c r="E17" s="112"/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</v>
      </c>
      <c r="H17" s="78">
        <f t="shared" si="0"/>
        <v>0</v>
      </c>
      <c r="I17" s="88"/>
      <c r="J17" s="86"/>
      <c r="K17" s="86"/>
      <c r="L17" s="86"/>
      <c r="M17" s="86"/>
      <c r="N17" s="1"/>
      <c r="O17" s="114">
        <f t="shared" si="1"/>
        <v>0</v>
      </c>
    </row>
    <row r="18" spans="1:15" x14ac:dyDescent="0.25">
      <c r="A18" s="127"/>
      <c r="B18" s="14" t="s">
        <v>166</v>
      </c>
      <c r="C18" s="13" t="s">
        <v>167</v>
      </c>
      <c r="D18" s="130"/>
      <c r="E18" s="112">
        <v>21.75</v>
      </c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0.2</v>
      </c>
      <c r="H18" s="78">
        <f t="shared" si="0"/>
        <v>0</v>
      </c>
      <c r="I18" s="88">
        <v>0.2</v>
      </c>
      <c r="J18" s="86">
        <v>0.2</v>
      </c>
      <c r="K18" s="86">
        <v>0.2</v>
      </c>
      <c r="L18" s="86">
        <v>0.2</v>
      </c>
      <c r="M18" s="86"/>
      <c r="N18" s="1">
        <v>0.44</v>
      </c>
      <c r="O18" s="114">
        <f t="shared" si="1"/>
        <v>0</v>
      </c>
    </row>
    <row r="19" spans="1:15" x14ac:dyDescent="0.25">
      <c r="A19" s="127"/>
      <c r="B19" s="14" t="s">
        <v>170</v>
      </c>
      <c r="C19" s="13" t="s">
        <v>171</v>
      </c>
      <c r="D19" s="130"/>
      <c r="E19" s="112">
        <v>22.94</v>
      </c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0.31</v>
      </c>
      <c r="H19" s="78">
        <f t="shared" si="0"/>
        <v>0</v>
      </c>
      <c r="I19" s="88">
        <v>0.31</v>
      </c>
      <c r="J19" s="86">
        <v>0.28999999999999998</v>
      </c>
      <c r="K19" s="86">
        <v>0.28000000000000003</v>
      </c>
      <c r="L19" s="86">
        <v>0.25</v>
      </c>
      <c r="M19" s="86"/>
      <c r="N19" s="1">
        <v>0.44</v>
      </c>
      <c r="O19" s="114">
        <f t="shared" si="1"/>
        <v>0</v>
      </c>
    </row>
    <row r="20" spans="1:15" x14ac:dyDescent="0.25">
      <c r="A20" s="127"/>
      <c r="B20" s="14" t="s">
        <v>172</v>
      </c>
      <c r="C20" s="13" t="s">
        <v>173</v>
      </c>
      <c r="D20" s="130"/>
      <c r="E20" s="112">
        <v>3.48</v>
      </c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</v>
      </c>
      <c r="H20" s="78">
        <f t="shared" si="0"/>
        <v>0</v>
      </c>
      <c r="I20" s="88"/>
      <c r="J20" s="86"/>
      <c r="K20" s="86"/>
      <c r="L20" s="86"/>
      <c r="M20" s="86"/>
      <c r="N20" s="1">
        <v>0.44</v>
      </c>
      <c r="O20" s="114">
        <f t="shared" si="1"/>
        <v>0</v>
      </c>
    </row>
    <row r="21" spans="1:15" x14ac:dyDescent="0.25">
      <c r="A21" s="127"/>
      <c r="B21" s="14" t="s">
        <v>168</v>
      </c>
      <c r="C21" s="13" t="s">
        <v>169</v>
      </c>
      <c r="D21" s="130"/>
      <c r="E21" s="112">
        <v>5.89</v>
      </c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0.2</v>
      </c>
      <c r="H21" s="78">
        <f t="shared" si="0"/>
        <v>0</v>
      </c>
      <c r="I21" s="88">
        <v>0.2</v>
      </c>
      <c r="J21" s="88">
        <v>0.18</v>
      </c>
      <c r="K21" s="88">
        <v>0.18</v>
      </c>
      <c r="L21" s="88">
        <v>0.16</v>
      </c>
      <c r="M21" s="86"/>
      <c r="N21" s="1">
        <v>0.35</v>
      </c>
      <c r="O21" s="114">
        <f t="shared" si="1"/>
        <v>0</v>
      </c>
    </row>
    <row r="22" spans="1:15" x14ac:dyDescent="0.25">
      <c r="A22" s="127"/>
      <c r="B22" s="14" t="s">
        <v>322</v>
      </c>
      <c r="C22" s="13" t="s">
        <v>321</v>
      </c>
      <c r="D22" s="130"/>
      <c r="E22" s="112">
        <v>1.19</v>
      </c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0.15</v>
      </c>
      <c r="H22" s="78">
        <f t="shared" si="0"/>
        <v>0</v>
      </c>
      <c r="I22" s="88">
        <v>0.15</v>
      </c>
      <c r="J22" s="86">
        <v>0.14000000000000001</v>
      </c>
      <c r="K22" s="86">
        <v>0.14000000000000001</v>
      </c>
      <c r="L22" s="86">
        <v>0.13</v>
      </c>
      <c r="M22" s="86"/>
      <c r="N22" s="1">
        <v>0.35</v>
      </c>
      <c r="O22" s="114">
        <f t="shared" si="1"/>
        <v>0</v>
      </c>
    </row>
    <row r="23" spans="1:15" x14ac:dyDescent="0.25">
      <c r="A23" s="127"/>
      <c r="B23" s="14" t="s">
        <v>157</v>
      </c>
      <c r="C23" s="13" t="s">
        <v>162</v>
      </c>
      <c r="D23" s="130"/>
      <c r="E23" s="112">
        <v>2.6</v>
      </c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0.04</v>
      </c>
      <c r="H23" s="78">
        <f t="shared" si="0"/>
        <v>0</v>
      </c>
      <c r="I23" s="88">
        <v>0.04</v>
      </c>
      <c r="J23" s="86">
        <v>0.04</v>
      </c>
      <c r="K23" s="86">
        <v>0.04</v>
      </c>
      <c r="L23" s="86">
        <v>0.04</v>
      </c>
      <c r="M23" s="86"/>
      <c r="N23" s="1">
        <v>0.6</v>
      </c>
      <c r="O23" s="114">
        <f t="shared" si="1"/>
        <v>0</v>
      </c>
    </row>
    <row r="24" spans="1:15" x14ac:dyDescent="0.25">
      <c r="A24" s="127"/>
      <c r="B24" s="137" t="str">
        <f>Installatiedelen!B15</f>
        <v>Kunststof installatiebuis 3/4 (19mm)</v>
      </c>
      <c r="C24" s="138">
        <f>Installatiedelen!C15</f>
        <v>1196030204</v>
      </c>
      <c r="D24" s="130"/>
      <c r="E24" s="139">
        <f>Installatiedelen!E15</f>
        <v>1.96</v>
      </c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0.17</v>
      </c>
      <c r="H24" s="78">
        <f t="shared" si="0"/>
        <v>0</v>
      </c>
      <c r="I24" s="140">
        <f>Installatiedelen!I15</f>
        <v>0.17</v>
      </c>
      <c r="J24" s="141">
        <f>Installatiedelen!J15</f>
        <v>0.16</v>
      </c>
      <c r="K24" s="141">
        <f>Installatiedelen!K15</f>
        <v>0.16</v>
      </c>
      <c r="L24" s="141">
        <f>Installatiedelen!L15</f>
        <v>0.15</v>
      </c>
      <c r="M24" s="141">
        <f>Installatiedelen!M15</f>
        <v>0</v>
      </c>
      <c r="N24" s="142">
        <f>Installatiedelen!N15</f>
        <v>0.7</v>
      </c>
      <c r="O24" s="114">
        <f t="shared" si="1"/>
        <v>0</v>
      </c>
    </row>
    <row r="25" spans="1:15" x14ac:dyDescent="0.25">
      <c r="A25" s="127"/>
      <c r="B25" s="137" t="str">
        <f>Installatiedelen!B16</f>
        <v>Buisklem EC19 3/4</v>
      </c>
      <c r="C25" s="138">
        <f>Installatiedelen!C16</f>
        <v>230219</v>
      </c>
      <c r="D25" s="130"/>
      <c r="E25" s="139">
        <f>Installatiedelen!E16</f>
        <v>0.5</v>
      </c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</v>
      </c>
      <c r="H25" s="78">
        <f t="shared" si="0"/>
        <v>0</v>
      </c>
      <c r="I25" s="140">
        <f>Installatiedelen!I16</f>
        <v>0</v>
      </c>
      <c r="J25" s="141">
        <f>Installatiedelen!J16</f>
        <v>0</v>
      </c>
      <c r="K25" s="141">
        <f>Installatiedelen!K16</f>
        <v>0</v>
      </c>
      <c r="L25" s="141">
        <f>Installatiedelen!L16</f>
        <v>0</v>
      </c>
      <c r="M25" s="141">
        <f>Installatiedelen!M16</f>
        <v>0</v>
      </c>
      <c r="N25" s="142">
        <f>Installatiedelen!N16</f>
        <v>0.41</v>
      </c>
      <c r="O25" s="114">
        <f t="shared" si="1"/>
        <v>0</v>
      </c>
    </row>
    <row r="26" spans="1:15" x14ac:dyDescent="0.25">
      <c r="A26" s="127"/>
      <c r="B26" s="14"/>
      <c r="C26" s="13"/>
      <c r="D26" s="130"/>
      <c r="E26" s="112"/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</v>
      </c>
      <c r="H26" s="78">
        <f t="shared" si="0"/>
        <v>0</v>
      </c>
      <c r="I26" s="88"/>
      <c r="J26" s="86"/>
      <c r="K26" s="86"/>
      <c r="L26" s="86"/>
      <c r="M26" s="86"/>
      <c r="N26" s="1"/>
      <c r="O26" s="114">
        <f t="shared" si="1"/>
        <v>0</v>
      </c>
    </row>
    <row r="27" spans="1:15" x14ac:dyDescent="0.25">
      <c r="A27" s="127"/>
      <c r="B27" s="12" t="s">
        <v>160</v>
      </c>
      <c r="C27" s="13"/>
      <c r="D27" s="130"/>
      <c r="E27" s="112"/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</v>
      </c>
      <c r="H27" s="78">
        <f t="shared" si="0"/>
        <v>0</v>
      </c>
      <c r="I27" s="88"/>
      <c r="J27" s="86"/>
      <c r="K27" s="86"/>
      <c r="L27" s="86"/>
      <c r="M27" s="86"/>
      <c r="N27" s="1"/>
      <c r="O27" s="114">
        <f t="shared" si="1"/>
        <v>0</v>
      </c>
    </row>
    <row r="28" spans="1:15" x14ac:dyDescent="0.25">
      <c r="A28" s="127"/>
      <c r="B28" s="14" t="s">
        <v>296</v>
      </c>
      <c r="C28" s="13" t="s">
        <v>161</v>
      </c>
      <c r="D28" s="130"/>
      <c r="E28" s="112">
        <v>1.3</v>
      </c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0.04</v>
      </c>
      <c r="H28" s="78">
        <f t="shared" si="0"/>
        <v>0</v>
      </c>
      <c r="I28" s="88">
        <v>0.04</v>
      </c>
      <c r="J28" s="86">
        <v>0.04</v>
      </c>
      <c r="K28" s="86">
        <v>0.04</v>
      </c>
      <c r="L28" s="86">
        <v>0.04</v>
      </c>
      <c r="M28" s="86"/>
      <c r="N28" s="1">
        <v>0.31</v>
      </c>
      <c r="O28" s="114">
        <f t="shared" si="1"/>
        <v>0</v>
      </c>
    </row>
    <row r="29" spans="1:15" x14ac:dyDescent="0.25">
      <c r="A29" s="127"/>
      <c r="B29" s="14"/>
      <c r="C29" s="13"/>
      <c r="D29" s="130"/>
      <c r="E29" s="112"/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</v>
      </c>
      <c r="H29" s="78">
        <f t="shared" si="0"/>
        <v>0</v>
      </c>
      <c r="I29" s="88"/>
      <c r="J29" s="86"/>
      <c r="K29" s="86"/>
      <c r="L29" s="86"/>
      <c r="M29" s="86"/>
      <c r="N29" s="1"/>
      <c r="O29" s="114">
        <f t="shared" si="1"/>
        <v>0</v>
      </c>
    </row>
    <row r="30" spans="1:15" x14ac:dyDescent="0.25">
      <c r="A30" s="127"/>
      <c r="B30" s="12" t="s">
        <v>184</v>
      </c>
      <c r="C30" s="13"/>
      <c r="D30" s="130"/>
      <c r="E30" s="112"/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</v>
      </c>
      <c r="H30" s="78">
        <f t="shared" si="0"/>
        <v>0</v>
      </c>
      <c r="I30" s="88"/>
      <c r="J30" s="86"/>
      <c r="K30" s="86"/>
      <c r="L30" s="86"/>
      <c r="M30" s="86"/>
      <c r="N30" s="1"/>
      <c r="O30" s="114">
        <f t="shared" si="1"/>
        <v>0</v>
      </c>
    </row>
    <row r="31" spans="1:15" x14ac:dyDescent="0.25">
      <c r="A31" s="127"/>
      <c r="B31" s="14" t="s">
        <v>320</v>
      </c>
      <c r="C31" s="13"/>
      <c r="D31" s="130"/>
      <c r="E31" s="112"/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0.28999999999999998</v>
      </c>
      <c r="H31" s="78">
        <f t="shared" si="0"/>
        <v>0</v>
      </c>
      <c r="I31" s="88">
        <v>0.28999999999999998</v>
      </c>
      <c r="J31" s="88">
        <v>0.27</v>
      </c>
      <c r="K31" s="88">
        <v>0.26</v>
      </c>
      <c r="L31" s="88">
        <v>0.23</v>
      </c>
      <c r="M31" s="86"/>
      <c r="N31" s="1"/>
      <c r="O31" s="114">
        <f t="shared" si="1"/>
        <v>0</v>
      </c>
    </row>
    <row r="32" spans="1:15" x14ac:dyDescent="0.25">
      <c r="A32" s="127"/>
      <c r="B32" s="14" t="s">
        <v>157</v>
      </c>
      <c r="C32" s="13" t="s">
        <v>162</v>
      </c>
      <c r="D32" s="130"/>
      <c r="E32" s="112">
        <v>2.6</v>
      </c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0.04</v>
      </c>
      <c r="H32" s="78">
        <f t="shared" si="0"/>
        <v>0</v>
      </c>
      <c r="I32" s="88">
        <v>0.04</v>
      </c>
      <c r="J32" s="86">
        <v>0.04</v>
      </c>
      <c r="K32" s="86">
        <v>0.04</v>
      </c>
      <c r="L32" s="86">
        <v>0.04</v>
      </c>
      <c r="M32" s="86"/>
      <c r="N32" s="1">
        <v>0.6</v>
      </c>
      <c r="O32" s="114">
        <f t="shared" si="1"/>
        <v>0</v>
      </c>
    </row>
    <row r="33" spans="1:15" x14ac:dyDescent="0.25">
      <c r="A33" s="127"/>
      <c r="B33" s="14"/>
      <c r="C33" s="13"/>
      <c r="D33" s="130"/>
      <c r="E33" s="112"/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</v>
      </c>
      <c r="H33" s="78">
        <f t="shared" si="0"/>
        <v>0</v>
      </c>
      <c r="I33" s="88"/>
      <c r="J33" s="86"/>
      <c r="K33" s="86"/>
      <c r="L33" s="86"/>
      <c r="M33" s="86"/>
      <c r="N33" s="1"/>
      <c r="O33" s="114">
        <f t="shared" si="1"/>
        <v>0</v>
      </c>
    </row>
    <row r="34" spans="1:15" x14ac:dyDescent="0.25">
      <c r="A34" s="127"/>
      <c r="B34" s="12" t="s">
        <v>46</v>
      </c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si="0"/>
        <v>0</v>
      </c>
      <c r="I34" s="88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4" t="s">
        <v>141</v>
      </c>
      <c r="C35" s="13" t="s">
        <v>142</v>
      </c>
      <c r="D35" s="130"/>
      <c r="E35" s="112">
        <v>105</v>
      </c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0.27</v>
      </c>
      <c r="H35" s="78">
        <f t="shared" si="0"/>
        <v>0</v>
      </c>
      <c r="I35" s="88">
        <v>0.27</v>
      </c>
      <c r="J35" s="86">
        <v>0.26</v>
      </c>
      <c r="K35" s="86">
        <v>0.25</v>
      </c>
      <c r="L35" s="86">
        <v>0.22</v>
      </c>
      <c r="M35" s="86"/>
      <c r="N35" s="1">
        <v>0.35</v>
      </c>
      <c r="O35" s="114">
        <f t="shared" si="1"/>
        <v>0</v>
      </c>
    </row>
    <row r="36" spans="1:15" x14ac:dyDescent="0.25">
      <c r="A36" s="127"/>
      <c r="B36" s="14" t="s">
        <v>144</v>
      </c>
      <c r="C36" s="13" t="s">
        <v>143</v>
      </c>
      <c r="D36" s="130"/>
      <c r="E36" s="112">
        <v>193</v>
      </c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</v>
      </c>
      <c r="H36" s="78">
        <f t="shared" si="0"/>
        <v>0</v>
      </c>
      <c r="I36" s="88"/>
      <c r="J36" s="86"/>
      <c r="K36" s="86"/>
      <c r="L36" s="86"/>
      <c r="M36" s="86"/>
      <c r="N36" s="1">
        <v>0.35</v>
      </c>
      <c r="O36" s="114">
        <f t="shared" si="1"/>
        <v>0</v>
      </c>
    </row>
    <row r="37" spans="1:15" x14ac:dyDescent="0.25">
      <c r="A37" s="127"/>
      <c r="B37" s="14" t="s">
        <v>146</v>
      </c>
      <c r="C37" s="13" t="s">
        <v>145</v>
      </c>
      <c r="D37" s="130"/>
      <c r="E37" s="112">
        <v>254</v>
      </c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</v>
      </c>
      <c r="H37" s="78">
        <f t="shared" si="0"/>
        <v>0</v>
      </c>
      <c r="I37" s="88"/>
      <c r="J37" s="86"/>
      <c r="K37" s="86"/>
      <c r="L37" s="86"/>
      <c r="M37" s="86"/>
      <c r="N37" s="1">
        <v>0.35</v>
      </c>
      <c r="O37" s="114">
        <f t="shared" si="1"/>
        <v>0</v>
      </c>
    </row>
    <row r="38" spans="1:15" x14ac:dyDescent="0.25">
      <c r="A38" s="127"/>
      <c r="B38" s="14" t="s">
        <v>147</v>
      </c>
      <c r="C38" s="13" t="s">
        <v>148</v>
      </c>
      <c r="D38" s="130"/>
      <c r="E38" s="112">
        <v>233.5</v>
      </c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</v>
      </c>
      <c r="H38" s="78">
        <f t="shared" si="0"/>
        <v>0</v>
      </c>
      <c r="I38" s="88"/>
      <c r="J38" s="86"/>
      <c r="K38" s="86"/>
      <c r="L38" s="86"/>
      <c r="M38" s="86"/>
      <c r="N38" s="1">
        <v>0.35</v>
      </c>
      <c r="O38" s="114">
        <f t="shared" si="1"/>
        <v>0</v>
      </c>
    </row>
    <row r="39" spans="1:15" x14ac:dyDescent="0.25">
      <c r="A39" s="127"/>
      <c r="B39" s="14" t="s">
        <v>149</v>
      </c>
      <c r="C39" s="13" t="s">
        <v>150</v>
      </c>
      <c r="D39" s="130"/>
      <c r="E39" s="112">
        <v>1429.5</v>
      </c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8">
        <f t="shared" si="0"/>
        <v>0</v>
      </c>
      <c r="I39" s="88"/>
      <c r="J39" s="86"/>
      <c r="K39" s="86"/>
      <c r="L39" s="86"/>
      <c r="M39" s="86"/>
      <c r="N39" s="1">
        <v>0.35</v>
      </c>
      <c r="O39" s="114">
        <f t="shared" si="1"/>
        <v>0</v>
      </c>
    </row>
    <row r="40" spans="1:15" x14ac:dyDescent="0.25">
      <c r="A40" s="127"/>
      <c r="B40" s="14" t="s">
        <v>151</v>
      </c>
      <c r="C40" s="13">
        <v>1395</v>
      </c>
      <c r="D40" s="130"/>
      <c r="E40" s="112">
        <v>98</v>
      </c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si="0"/>
        <v>0</v>
      </c>
      <c r="I40" s="88"/>
      <c r="J40" s="86"/>
      <c r="K40" s="86"/>
      <c r="L40" s="86"/>
      <c r="M40" s="86"/>
      <c r="N40" s="1">
        <v>0.35</v>
      </c>
      <c r="O40" s="114">
        <f t="shared" si="1"/>
        <v>0</v>
      </c>
    </row>
    <row r="41" spans="1:15" x14ac:dyDescent="0.25">
      <c r="A41" s="127"/>
      <c r="B41" s="14" t="s">
        <v>152</v>
      </c>
      <c r="C41" s="13" t="s">
        <v>153</v>
      </c>
      <c r="D41" s="130"/>
      <c r="E41" s="112">
        <v>451.5</v>
      </c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8">
        <f t="shared" si="0"/>
        <v>0</v>
      </c>
      <c r="I41" s="88"/>
      <c r="J41" s="86"/>
      <c r="K41" s="86"/>
      <c r="L41" s="86"/>
      <c r="M41" s="86"/>
      <c r="N41" s="1">
        <v>0.35</v>
      </c>
      <c r="O41" s="114">
        <f t="shared" si="1"/>
        <v>0</v>
      </c>
    </row>
    <row r="42" spans="1:15" x14ac:dyDescent="0.25">
      <c r="A42" s="127"/>
      <c r="B42" s="14" t="s">
        <v>154</v>
      </c>
      <c r="C42" s="13" t="s">
        <v>155</v>
      </c>
      <c r="D42" s="130"/>
      <c r="E42" s="112">
        <v>206.5</v>
      </c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</v>
      </c>
      <c r="H42" s="78">
        <f t="shared" si="0"/>
        <v>0</v>
      </c>
      <c r="I42" s="88"/>
      <c r="J42" s="86"/>
      <c r="K42" s="86"/>
      <c r="L42" s="86"/>
      <c r="M42" s="86"/>
      <c r="N42" s="1">
        <v>0.35</v>
      </c>
      <c r="O42" s="114">
        <f t="shared" si="1"/>
        <v>0</v>
      </c>
    </row>
    <row r="43" spans="1:15" x14ac:dyDescent="0.25">
      <c r="A43" s="127"/>
      <c r="B43" s="14" t="s">
        <v>156</v>
      </c>
      <c r="C43" s="13">
        <v>5801</v>
      </c>
      <c r="D43" s="130"/>
      <c r="E43" s="112">
        <v>432</v>
      </c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0.3</v>
      </c>
      <c r="H43" s="78">
        <f t="shared" si="0"/>
        <v>0</v>
      </c>
      <c r="I43" s="88">
        <v>0.3</v>
      </c>
      <c r="J43" s="86">
        <v>0.3</v>
      </c>
      <c r="K43" s="86">
        <v>0.3</v>
      </c>
      <c r="L43" s="86">
        <v>0.3</v>
      </c>
      <c r="M43" s="86"/>
      <c r="N43" s="1">
        <v>0.35</v>
      </c>
      <c r="O43" s="114">
        <f t="shared" si="1"/>
        <v>0</v>
      </c>
    </row>
    <row r="44" spans="1:15" x14ac:dyDescent="0.25">
      <c r="A44" s="127"/>
      <c r="B44" s="14" t="s">
        <v>157</v>
      </c>
      <c r="C44" s="13" t="s">
        <v>162</v>
      </c>
      <c r="D44" s="130"/>
      <c r="E44" s="112">
        <v>2.6</v>
      </c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0.04</v>
      </c>
      <c r="H44" s="78">
        <f t="shared" si="0"/>
        <v>0</v>
      </c>
      <c r="I44" s="88">
        <v>0.04</v>
      </c>
      <c r="J44" s="86">
        <v>0.04</v>
      </c>
      <c r="K44" s="86">
        <v>0.04</v>
      </c>
      <c r="L44" s="86">
        <v>0.04</v>
      </c>
      <c r="M44" s="86"/>
      <c r="N44" s="1">
        <v>0.6</v>
      </c>
      <c r="O44" s="114">
        <f t="shared" si="1"/>
        <v>0</v>
      </c>
    </row>
    <row r="45" spans="1:15" x14ac:dyDescent="0.25">
      <c r="A45" s="127"/>
      <c r="B45" s="14" t="s">
        <v>182</v>
      </c>
      <c r="C45" s="13" t="s">
        <v>183</v>
      </c>
      <c r="D45" s="130"/>
      <c r="E45" s="112">
        <v>0.4</v>
      </c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8">
        <f t="shared" si="0"/>
        <v>0</v>
      </c>
      <c r="I45" s="88"/>
      <c r="J45" s="86"/>
      <c r="K45" s="86"/>
      <c r="L45" s="86"/>
      <c r="M45" s="86"/>
      <c r="N45" s="1">
        <v>0.39</v>
      </c>
      <c r="O45" s="114">
        <f t="shared" si="1"/>
        <v>0</v>
      </c>
    </row>
    <row r="46" spans="1:15" x14ac:dyDescent="0.25">
      <c r="A46" s="127"/>
      <c r="B46" s="137" t="str">
        <f>Installatiedelen!B15</f>
        <v>Kunststof installatiebuis 3/4 (19mm)</v>
      </c>
      <c r="C46" s="138">
        <f>Installatiedelen!C15</f>
        <v>1196030204</v>
      </c>
      <c r="D46" s="143"/>
      <c r="E46" s="139">
        <f>Installatiedelen!E15</f>
        <v>1.96</v>
      </c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0.17</v>
      </c>
      <c r="H46" s="78">
        <f t="shared" si="0"/>
        <v>0</v>
      </c>
      <c r="I46" s="140">
        <f>Installatiedelen!I15</f>
        <v>0.17</v>
      </c>
      <c r="J46" s="141">
        <f>Installatiedelen!J15</f>
        <v>0.16</v>
      </c>
      <c r="K46" s="141">
        <f>Installatiedelen!K15</f>
        <v>0.16</v>
      </c>
      <c r="L46" s="141">
        <f>Installatiedelen!L15</f>
        <v>0.15</v>
      </c>
      <c r="M46" s="141">
        <f>Installatiedelen!M15</f>
        <v>0</v>
      </c>
      <c r="N46" s="142">
        <f>Installatiedelen!N15</f>
        <v>0.7</v>
      </c>
      <c r="O46" s="114">
        <f t="shared" si="1"/>
        <v>0</v>
      </c>
    </row>
    <row r="47" spans="1:15" x14ac:dyDescent="0.25">
      <c r="A47" s="127"/>
      <c r="B47" s="137" t="str">
        <f>Installatiedelen!B16</f>
        <v>Buisklem EC19 3/4</v>
      </c>
      <c r="C47" s="138">
        <f>Installatiedelen!C16</f>
        <v>230219</v>
      </c>
      <c r="D47" s="143"/>
      <c r="E47" s="139">
        <f>Installatiedelen!E16</f>
        <v>0.5</v>
      </c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0"/>
        <v>0</v>
      </c>
      <c r="I47" s="140">
        <f>Installatiedelen!I16</f>
        <v>0</v>
      </c>
      <c r="J47" s="141">
        <f>Installatiedelen!J16</f>
        <v>0</v>
      </c>
      <c r="K47" s="141">
        <f>Installatiedelen!K16</f>
        <v>0</v>
      </c>
      <c r="L47" s="141">
        <f>Installatiedelen!L16</f>
        <v>0</v>
      </c>
      <c r="M47" s="141">
        <f>Installatiedelen!M16</f>
        <v>0</v>
      </c>
      <c r="N47" s="142">
        <f>Installatiedelen!N16</f>
        <v>0.41</v>
      </c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 t="shared" si="0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8">
        <f t="shared" si="0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8">
        <f t="shared" si="0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8">
        <f t="shared" si="0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8">
        <f t="shared" si="0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0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0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0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si="0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0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0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0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0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si="0"/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0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si="0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0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0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si="0"/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ref="H67:H72" si="2">G67*A67</f>
        <v>0</v>
      </c>
      <c r="I67" s="88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2"/>
        <v>0</v>
      </c>
      <c r="I68" s="88"/>
      <c r="J68" s="86"/>
      <c r="K68" s="86"/>
      <c r="L68" s="86"/>
      <c r="M68" s="86"/>
      <c r="N68" s="1"/>
      <c r="O68" s="114">
        <f t="shared" ref="O68:O72" si="3">$A68*$E68*(1-$N68)</f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si="2"/>
        <v>0</v>
      </c>
      <c r="I69" s="88"/>
      <c r="J69" s="86"/>
      <c r="K69" s="86"/>
      <c r="L69" s="86"/>
      <c r="M69" s="86"/>
      <c r="N69" s="1"/>
      <c r="O69" s="114">
        <f t="shared" si="3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2"/>
        <v>0</v>
      </c>
      <c r="I70" s="88"/>
      <c r="J70" s="86"/>
      <c r="K70" s="86"/>
      <c r="L70" s="86"/>
      <c r="M70" s="86"/>
      <c r="N70" s="1"/>
      <c r="O70" s="114">
        <f t="shared" si="3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2"/>
        <v>0</v>
      </c>
      <c r="I71" s="88"/>
      <c r="J71" s="86"/>
      <c r="K71" s="86"/>
      <c r="L71" s="86"/>
      <c r="M71" s="86"/>
      <c r="N71" s="1"/>
      <c r="O71" s="114">
        <f t="shared" si="3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8">
        <f t="shared" si="2"/>
        <v>0</v>
      </c>
      <c r="I72" s="89"/>
      <c r="J72" s="87"/>
      <c r="K72" s="87"/>
      <c r="L72" s="87"/>
      <c r="M72" s="87"/>
      <c r="N72" s="2"/>
      <c r="O72" s="114">
        <f t="shared" si="3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SUM(D3:D72)</f>
        <v>0</v>
      </c>
      <c r="E73" s="18" t="s">
        <v>28</v>
      </c>
      <c r="F73" s="84">
        <f>SUM(F3:F72)</f>
        <v>65.067000000000007</v>
      </c>
      <c r="G73" s="18" t="s">
        <v>29</v>
      </c>
      <c r="H73" s="79">
        <f>SUM(H3:H72)</f>
        <v>2</v>
      </c>
      <c r="I73" s="106"/>
      <c r="J73" s="107"/>
      <c r="K73" s="107"/>
      <c r="L73" s="108"/>
      <c r="M73" s="108"/>
      <c r="N73" s="111"/>
      <c r="O73" s="105">
        <f>SUM(O3:O72)</f>
        <v>56.58</v>
      </c>
    </row>
  </sheetData>
  <conditionalFormatting sqref="F3:F72">
    <cfRule type="cellIs" dxfId="21" priority="16" stopIfTrue="1" operator="equal">
      <formula>A3*E3*(1-#REF!)</formula>
    </cfRule>
  </conditionalFormatting>
  <conditionalFormatting sqref="G3:G72">
    <cfRule type="cellIs" dxfId="20" priority="601" stopIfTrue="1" operator="equal">
      <formula>B3*#REF!*(1-F3)</formula>
    </cfRule>
  </conditionalFormatting>
  <conditionalFormatting sqref="H3:H72">
    <cfRule type="cellIs" dxfId="19" priority="3" stopIfTrue="1" operator="equal">
      <formula>A3*L3</formula>
    </cfRule>
  </conditionalFormatting>
  <conditionalFormatting sqref="O3:O72">
    <cfRule type="cellIs" dxfId="18" priority="1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C8619C-788E-4427-A8C7-7C44943DBDFA}">
  <sheetPr>
    <pageSetUpPr fitToPage="1"/>
  </sheetPr>
  <dimension ref="A1:O73"/>
  <sheetViews>
    <sheetView showZeros="0" zoomScaleNormal="100" workbookViewId="0">
      <pane xSplit="3" ySplit="2" topLeftCell="D30" activePane="bottomRight" state="frozen"/>
      <selection pane="topRight" activeCell="D1" sqref="D1"/>
      <selection pane="bottomLeft" activeCell="A3" sqref="A3"/>
      <selection pane="bottomRight" activeCell="D3" sqref="D3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44</v>
      </c>
      <c r="B1" s="90" t="s">
        <v>221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 t="s">
        <v>186</v>
      </c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 t="shared" ref="H3:H35" si="0">G3*A3</f>
        <v>0</v>
      </c>
      <c r="I3" s="88"/>
      <c r="J3" s="86"/>
      <c r="K3" s="86"/>
      <c r="L3" s="86"/>
      <c r="M3" s="86"/>
      <c r="N3" s="1"/>
      <c r="O3" s="114">
        <f>$A3*$E3*(1-$N3)</f>
        <v>0</v>
      </c>
    </row>
    <row r="4" spans="1:15" x14ac:dyDescent="0.25">
      <c r="A4" s="127">
        <v>5</v>
      </c>
      <c r="B4" s="14" t="s">
        <v>186</v>
      </c>
      <c r="C4" s="13" t="s">
        <v>185</v>
      </c>
      <c r="D4" s="130"/>
      <c r="E4" s="112">
        <v>44.52</v>
      </c>
      <c r="F4" s="112">
        <f>O4*(1+'Interne begroting'!$C$25+'Interne begroting'!$C$39)</f>
        <v>112.63560000000001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0.33</v>
      </c>
      <c r="H4" s="78">
        <f t="shared" si="0"/>
        <v>1.6500000000000001</v>
      </c>
      <c r="I4" s="88">
        <v>0.33</v>
      </c>
      <c r="J4" s="86">
        <v>0.31</v>
      </c>
      <c r="K4" s="86">
        <v>0.3</v>
      </c>
      <c r="L4" s="86">
        <v>0.27</v>
      </c>
      <c r="M4" s="86"/>
      <c r="N4" s="1">
        <v>0.56000000000000005</v>
      </c>
      <c r="O4" s="114">
        <f t="shared" ref="O4:O67" si="1">$A4*$E4*(1-$N4)</f>
        <v>97.944000000000003</v>
      </c>
    </row>
    <row r="5" spans="1:15" x14ac:dyDescent="0.25">
      <c r="A5" s="127"/>
      <c r="B5" s="14" t="s">
        <v>190</v>
      </c>
      <c r="C5" s="13" t="s">
        <v>188</v>
      </c>
      <c r="D5" s="130"/>
      <c r="E5" s="112">
        <v>4.13</v>
      </c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0.16</v>
      </c>
      <c r="H5" s="78">
        <f>G5*A5</f>
        <v>0</v>
      </c>
      <c r="I5" s="88">
        <v>0.16</v>
      </c>
      <c r="J5" s="86">
        <v>0.16</v>
      </c>
      <c r="K5" s="86">
        <v>0.16</v>
      </c>
      <c r="L5" s="86">
        <v>0.16</v>
      </c>
      <c r="M5" s="86"/>
      <c r="N5" s="1">
        <v>0.56000000000000005</v>
      </c>
      <c r="O5" s="114">
        <f t="shared" si="1"/>
        <v>0</v>
      </c>
    </row>
    <row r="6" spans="1:15" x14ac:dyDescent="0.25">
      <c r="A6" s="127"/>
      <c r="B6" s="14" t="s">
        <v>196</v>
      </c>
      <c r="C6" s="13" t="s">
        <v>200</v>
      </c>
      <c r="D6" s="130"/>
      <c r="E6" s="112">
        <v>76.17</v>
      </c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0.38</v>
      </c>
      <c r="H6" s="78">
        <f t="shared" si="0"/>
        <v>0</v>
      </c>
      <c r="I6" s="88">
        <v>0.38</v>
      </c>
      <c r="J6" s="86">
        <v>0.35</v>
      </c>
      <c r="K6" s="86">
        <v>0.34</v>
      </c>
      <c r="L6" s="86">
        <v>0.31</v>
      </c>
      <c r="M6" s="86"/>
      <c r="N6" s="1">
        <v>0.56000000000000005</v>
      </c>
      <c r="O6" s="114">
        <f t="shared" si="1"/>
        <v>0</v>
      </c>
    </row>
    <row r="7" spans="1:15" x14ac:dyDescent="0.25">
      <c r="A7" s="127"/>
      <c r="B7" s="14" t="s">
        <v>203</v>
      </c>
      <c r="C7" s="13" t="s">
        <v>204</v>
      </c>
      <c r="D7" s="130"/>
      <c r="E7" s="112">
        <v>107.62</v>
      </c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0.52</v>
      </c>
      <c r="H7" s="78">
        <f t="shared" si="0"/>
        <v>0</v>
      </c>
      <c r="I7" s="88">
        <v>0.52</v>
      </c>
      <c r="J7" s="86">
        <v>0.48</v>
      </c>
      <c r="K7" s="86">
        <v>0.47</v>
      </c>
      <c r="L7" s="86">
        <v>0.42</v>
      </c>
      <c r="M7" s="86"/>
      <c r="N7" s="1">
        <v>0.56000000000000005</v>
      </c>
      <c r="O7" s="114">
        <f t="shared" si="1"/>
        <v>0</v>
      </c>
    </row>
    <row r="8" spans="1:15" x14ac:dyDescent="0.25">
      <c r="A8" s="127"/>
      <c r="B8" s="14" t="s">
        <v>198</v>
      </c>
      <c r="C8" s="13" t="s">
        <v>199</v>
      </c>
      <c r="D8" s="130"/>
      <c r="E8" s="112">
        <v>42.99</v>
      </c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0.4</v>
      </c>
      <c r="H8" s="78">
        <f t="shared" si="0"/>
        <v>0</v>
      </c>
      <c r="I8" s="88">
        <v>0.4</v>
      </c>
      <c r="J8" s="86">
        <v>0.37</v>
      </c>
      <c r="K8" s="86">
        <v>0.36</v>
      </c>
      <c r="L8" s="86">
        <v>0.32</v>
      </c>
      <c r="M8" s="86"/>
      <c r="N8" s="1">
        <v>0.56000000000000005</v>
      </c>
      <c r="O8" s="114">
        <f t="shared" si="1"/>
        <v>0</v>
      </c>
    </row>
    <row r="9" spans="1:15" x14ac:dyDescent="0.25">
      <c r="A9" s="127"/>
      <c r="B9" s="14" t="s">
        <v>201</v>
      </c>
      <c r="C9" s="13" t="s">
        <v>202</v>
      </c>
      <c r="D9" s="130"/>
      <c r="E9" s="112">
        <v>72.13</v>
      </c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0.73</v>
      </c>
      <c r="H9" s="78">
        <f t="shared" si="0"/>
        <v>0</v>
      </c>
      <c r="I9" s="88">
        <v>0.73</v>
      </c>
      <c r="J9" s="86">
        <v>0.68</v>
      </c>
      <c r="K9" s="86">
        <v>0.66</v>
      </c>
      <c r="L9" s="86">
        <v>0.6</v>
      </c>
      <c r="M9" s="86"/>
      <c r="N9" s="1">
        <v>0.56000000000000005</v>
      </c>
      <c r="O9" s="114">
        <f t="shared" si="1"/>
        <v>0</v>
      </c>
    </row>
    <row r="10" spans="1:15" x14ac:dyDescent="0.25">
      <c r="A10" s="127"/>
      <c r="B10" s="14" t="s">
        <v>206</v>
      </c>
      <c r="C10" s="13" t="s">
        <v>187</v>
      </c>
      <c r="D10" s="130"/>
      <c r="E10" s="112">
        <v>12.52</v>
      </c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0.18</v>
      </c>
      <c r="H10" s="78">
        <f t="shared" si="0"/>
        <v>0</v>
      </c>
      <c r="I10" s="88">
        <v>0.18</v>
      </c>
      <c r="J10" s="86">
        <v>0.16</v>
      </c>
      <c r="K10" s="86">
        <v>0.16</v>
      </c>
      <c r="L10" s="86">
        <v>0.14000000000000001</v>
      </c>
      <c r="M10" s="86"/>
      <c r="N10" s="1">
        <v>0.56000000000000005</v>
      </c>
      <c r="O10" s="114">
        <f t="shared" si="1"/>
        <v>0</v>
      </c>
    </row>
    <row r="11" spans="1:15" x14ac:dyDescent="0.25">
      <c r="A11" s="127"/>
      <c r="B11" s="14" t="s">
        <v>305</v>
      </c>
      <c r="C11" s="13" t="s">
        <v>205</v>
      </c>
      <c r="D11" s="130"/>
      <c r="E11" s="112">
        <v>13.17</v>
      </c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0.06</v>
      </c>
      <c r="H11" s="78">
        <f t="shared" si="0"/>
        <v>0</v>
      </c>
      <c r="I11" s="88">
        <v>0.06</v>
      </c>
      <c r="J11" s="86">
        <v>0.05</v>
      </c>
      <c r="K11" s="86">
        <v>0.05</v>
      </c>
      <c r="L11" s="86">
        <v>0.05</v>
      </c>
      <c r="M11" s="86"/>
      <c r="N11" s="1">
        <v>0.56000000000000005</v>
      </c>
      <c r="O11" s="114">
        <f t="shared" si="1"/>
        <v>0</v>
      </c>
    </row>
    <row r="12" spans="1:15" x14ac:dyDescent="0.25">
      <c r="A12" s="127"/>
      <c r="B12" s="14" t="s">
        <v>207</v>
      </c>
      <c r="C12" s="13" t="s">
        <v>208</v>
      </c>
      <c r="D12" s="130"/>
      <c r="E12" s="112">
        <v>3.62</v>
      </c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</v>
      </c>
      <c r="H12" s="78">
        <f t="shared" si="0"/>
        <v>0</v>
      </c>
      <c r="I12" s="88"/>
      <c r="J12" s="86"/>
      <c r="K12" s="86"/>
      <c r="L12" s="86"/>
      <c r="M12" s="86"/>
      <c r="N12" s="1">
        <v>0.56000000000000005</v>
      </c>
      <c r="O12" s="114">
        <f t="shared" si="1"/>
        <v>0</v>
      </c>
    </row>
    <row r="13" spans="1:15" x14ac:dyDescent="0.25">
      <c r="A13" s="127"/>
      <c r="B13" s="14" t="s">
        <v>300</v>
      </c>
      <c r="C13" s="13" t="s">
        <v>301</v>
      </c>
      <c r="D13" s="130"/>
      <c r="E13" s="112">
        <v>11.1</v>
      </c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0.23</v>
      </c>
      <c r="H13" s="78">
        <f>G13*A13</f>
        <v>0</v>
      </c>
      <c r="I13" s="88">
        <v>0.23</v>
      </c>
      <c r="J13" s="86">
        <v>0.22</v>
      </c>
      <c r="K13" s="86">
        <v>0.21</v>
      </c>
      <c r="L13" s="86">
        <v>0.19</v>
      </c>
      <c r="M13" s="86"/>
      <c r="N13" s="1">
        <v>0.56000000000000005</v>
      </c>
      <c r="O13" s="114">
        <f t="shared" si="1"/>
        <v>0</v>
      </c>
    </row>
    <row r="14" spans="1:15" x14ac:dyDescent="0.25">
      <c r="A14" s="127"/>
      <c r="B14" s="14" t="s">
        <v>304</v>
      </c>
      <c r="C14" s="13" t="s">
        <v>209</v>
      </c>
      <c r="D14" s="130"/>
      <c r="E14" s="112">
        <v>32.799999999999997</v>
      </c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0.12</v>
      </c>
      <c r="H14" s="78">
        <f t="shared" si="0"/>
        <v>0</v>
      </c>
      <c r="I14" s="88">
        <v>0.12</v>
      </c>
      <c r="J14" s="86">
        <v>0.11</v>
      </c>
      <c r="K14" s="86">
        <v>0.11</v>
      </c>
      <c r="L14" s="86">
        <v>0.1</v>
      </c>
      <c r="M14" s="86"/>
      <c r="N14" s="1">
        <v>0.56000000000000005</v>
      </c>
      <c r="O14" s="114">
        <f t="shared" si="1"/>
        <v>0</v>
      </c>
    </row>
    <row r="15" spans="1:15" x14ac:dyDescent="0.25">
      <c r="A15" s="127"/>
      <c r="B15" s="14" t="s">
        <v>219</v>
      </c>
      <c r="C15" s="13" t="s">
        <v>218</v>
      </c>
      <c r="D15" s="130"/>
      <c r="E15" s="112">
        <v>2.4300000000000002</v>
      </c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</v>
      </c>
      <c r="H15" s="78">
        <f t="shared" ref="H15" si="2">G15*A15</f>
        <v>0</v>
      </c>
      <c r="I15" s="88"/>
      <c r="J15" s="86"/>
      <c r="K15" s="86"/>
      <c r="L15" s="86"/>
      <c r="M15" s="86"/>
      <c r="N15" s="1">
        <v>0.56000000000000005</v>
      </c>
      <c r="O15" s="114">
        <f t="shared" si="1"/>
        <v>0</v>
      </c>
    </row>
    <row r="16" spans="1:15" x14ac:dyDescent="0.25">
      <c r="A16" s="127"/>
      <c r="B16" s="14" t="s">
        <v>298</v>
      </c>
      <c r="C16" s="13" t="s">
        <v>299</v>
      </c>
      <c r="D16" s="130"/>
      <c r="E16" s="112">
        <v>25.03</v>
      </c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</v>
      </c>
      <c r="H16" s="78">
        <f>G16*A16</f>
        <v>0</v>
      </c>
      <c r="I16" s="88"/>
      <c r="J16" s="86"/>
      <c r="K16" s="86"/>
      <c r="L16" s="86"/>
      <c r="M16" s="86"/>
      <c r="N16" s="1">
        <v>0.56000000000000005</v>
      </c>
      <c r="O16" s="114">
        <f t="shared" si="1"/>
        <v>0</v>
      </c>
    </row>
    <row r="17" spans="1:15" x14ac:dyDescent="0.25">
      <c r="A17" s="127"/>
      <c r="B17" s="17" t="s">
        <v>197</v>
      </c>
      <c r="C17" s="13" t="s">
        <v>191</v>
      </c>
      <c r="D17" s="130"/>
      <c r="E17" s="112">
        <v>26.84</v>
      </c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0.35</v>
      </c>
      <c r="H17" s="78">
        <f>G17*A17</f>
        <v>0</v>
      </c>
      <c r="I17" s="88">
        <v>0.35</v>
      </c>
      <c r="J17" s="86">
        <v>0.33</v>
      </c>
      <c r="K17" s="86">
        <v>0.32</v>
      </c>
      <c r="L17" s="86">
        <v>0.28999999999999998</v>
      </c>
      <c r="M17" s="86"/>
      <c r="N17" s="1">
        <v>0.56000000000000005</v>
      </c>
      <c r="O17" s="114">
        <f t="shared" si="1"/>
        <v>0</v>
      </c>
    </row>
    <row r="18" spans="1:15" x14ac:dyDescent="0.25">
      <c r="A18" s="127"/>
      <c r="B18" s="14" t="s">
        <v>297</v>
      </c>
      <c r="C18" s="13">
        <v>20110020</v>
      </c>
      <c r="D18" s="130"/>
      <c r="E18" s="112">
        <v>2.75</v>
      </c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</v>
      </c>
      <c r="H18" s="78">
        <f t="shared" si="0"/>
        <v>0</v>
      </c>
      <c r="I18" s="88"/>
      <c r="J18" s="86"/>
      <c r="K18" s="86"/>
      <c r="L18" s="86"/>
      <c r="M18" s="86"/>
      <c r="N18" s="1">
        <v>0.25</v>
      </c>
      <c r="O18" s="114">
        <f t="shared" si="1"/>
        <v>0</v>
      </c>
    </row>
    <row r="19" spans="1:15" x14ac:dyDescent="0.25">
      <c r="A19" s="127"/>
      <c r="B19" s="14" t="s">
        <v>210</v>
      </c>
      <c r="C19" s="13" t="s">
        <v>211</v>
      </c>
      <c r="D19" s="130"/>
      <c r="E19" s="112">
        <v>0.45</v>
      </c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</v>
      </c>
      <c r="H19" s="78">
        <f t="shared" si="0"/>
        <v>0</v>
      </c>
      <c r="I19" s="88"/>
      <c r="J19" s="86"/>
      <c r="K19" s="86"/>
      <c r="L19" s="86"/>
      <c r="M19" s="86"/>
      <c r="N19" s="1">
        <v>0.56000000000000005</v>
      </c>
      <c r="O19" s="114">
        <f t="shared" si="1"/>
        <v>0</v>
      </c>
    </row>
    <row r="20" spans="1:15" x14ac:dyDescent="0.25">
      <c r="A20" s="127"/>
      <c r="B20" s="14" t="s">
        <v>213</v>
      </c>
      <c r="C20" s="13" t="s">
        <v>212</v>
      </c>
      <c r="D20" s="130"/>
      <c r="E20" s="112">
        <v>0.19</v>
      </c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</v>
      </c>
      <c r="H20" s="78">
        <f t="shared" si="0"/>
        <v>0</v>
      </c>
      <c r="I20" s="88"/>
      <c r="J20" s="86"/>
      <c r="K20" s="86"/>
      <c r="L20" s="86"/>
      <c r="M20" s="86"/>
      <c r="N20" s="1">
        <v>0.56000000000000005</v>
      </c>
      <c r="O20" s="114">
        <f t="shared" si="1"/>
        <v>0</v>
      </c>
    </row>
    <row r="21" spans="1:15" x14ac:dyDescent="0.25">
      <c r="A21" s="127"/>
      <c r="B21" s="14" t="s">
        <v>214</v>
      </c>
      <c r="C21" s="13">
        <v>3492032</v>
      </c>
      <c r="D21" s="130"/>
      <c r="E21" s="112">
        <v>3.47</v>
      </c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</v>
      </c>
      <c r="H21" s="78">
        <f t="shared" si="0"/>
        <v>0</v>
      </c>
      <c r="I21" s="88"/>
      <c r="J21" s="86"/>
      <c r="K21" s="86"/>
      <c r="L21" s="86"/>
      <c r="M21" s="86"/>
      <c r="N21" s="1">
        <v>0.49</v>
      </c>
      <c r="O21" s="114">
        <f t="shared" si="1"/>
        <v>0</v>
      </c>
    </row>
    <row r="22" spans="1:15" x14ac:dyDescent="0.25">
      <c r="A22" s="127"/>
      <c r="B22" s="14" t="s">
        <v>195</v>
      </c>
      <c r="C22" s="13" t="s">
        <v>194</v>
      </c>
      <c r="D22" s="130"/>
      <c r="E22" s="112">
        <v>0.28000000000000003</v>
      </c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8">
        <f t="shared" si="0"/>
        <v>0</v>
      </c>
      <c r="I22" s="88"/>
      <c r="J22" s="86"/>
      <c r="K22" s="86"/>
      <c r="L22" s="86"/>
      <c r="M22" s="86"/>
      <c r="N22" s="1">
        <v>0.56000000000000005</v>
      </c>
      <c r="O22" s="114">
        <f t="shared" si="1"/>
        <v>0</v>
      </c>
    </row>
    <row r="23" spans="1:15" x14ac:dyDescent="0.25">
      <c r="A23" s="127"/>
      <c r="B23" s="14" t="s">
        <v>192</v>
      </c>
      <c r="C23" s="13" t="s">
        <v>193</v>
      </c>
      <c r="D23" s="130"/>
      <c r="E23" s="112">
        <v>0.28000000000000003</v>
      </c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</v>
      </c>
      <c r="H23" s="78">
        <f t="shared" si="0"/>
        <v>0</v>
      </c>
      <c r="I23" s="88"/>
      <c r="J23" s="86"/>
      <c r="K23" s="86"/>
      <c r="L23" s="86"/>
      <c r="M23" s="86"/>
      <c r="N23" s="1">
        <v>0.56000000000000005</v>
      </c>
      <c r="O23" s="114">
        <f t="shared" si="1"/>
        <v>0</v>
      </c>
    </row>
    <row r="24" spans="1:15" x14ac:dyDescent="0.25">
      <c r="A24" s="127"/>
      <c r="B24" s="14"/>
      <c r="C24" s="13"/>
      <c r="D24" s="130"/>
      <c r="E24" s="112"/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</v>
      </c>
      <c r="H24" s="78">
        <f t="shared" si="0"/>
        <v>0</v>
      </c>
      <c r="I24" s="88"/>
      <c r="J24" s="86"/>
      <c r="K24" s="86"/>
      <c r="L24" s="86"/>
      <c r="M24" s="86"/>
      <c r="N24" s="1"/>
      <c r="O24" s="114">
        <f t="shared" si="1"/>
        <v>0</v>
      </c>
    </row>
    <row r="25" spans="1:15" x14ac:dyDescent="0.25">
      <c r="A25" s="127"/>
      <c r="B25" s="12" t="s">
        <v>269</v>
      </c>
      <c r="C25" s="13"/>
      <c r="D25" s="130"/>
      <c r="E25" s="112"/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</v>
      </c>
      <c r="H25" s="78">
        <f t="shared" si="0"/>
        <v>0</v>
      </c>
      <c r="I25" s="88"/>
      <c r="J25" s="86"/>
      <c r="K25" s="86"/>
      <c r="L25" s="86"/>
      <c r="M25" s="86"/>
      <c r="N25" s="1"/>
      <c r="O25" s="114">
        <f t="shared" si="1"/>
        <v>0</v>
      </c>
    </row>
    <row r="26" spans="1:15" x14ac:dyDescent="0.25">
      <c r="A26" s="127"/>
      <c r="B26" s="14" t="s">
        <v>216</v>
      </c>
      <c r="C26" s="13" t="s">
        <v>215</v>
      </c>
      <c r="D26" s="130"/>
      <c r="E26" s="112">
        <v>83.89</v>
      </c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0.34</v>
      </c>
      <c r="H26" s="78">
        <f t="shared" si="0"/>
        <v>0</v>
      </c>
      <c r="I26" s="88">
        <v>0.34</v>
      </c>
      <c r="J26" s="86">
        <v>0.32</v>
      </c>
      <c r="K26" s="86">
        <v>0.31</v>
      </c>
      <c r="L26" s="86">
        <v>0.28000000000000003</v>
      </c>
      <c r="M26" s="86"/>
      <c r="N26" s="1">
        <v>0.56000000000000005</v>
      </c>
      <c r="O26" s="114">
        <f t="shared" si="1"/>
        <v>0</v>
      </c>
    </row>
    <row r="27" spans="1:15" x14ac:dyDescent="0.25">
      <c r="A27" s="127"/>
      <c r="B27" s="14" t="s">
        <v>304</v>
      </c>
      <c r="C27" s="13" t="s">
        <v>217</v>
      </c>
      <c r="D27" s="130"/>
      <c r="E27" s="112">
        <v>120.04</v>
      </c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0.08</v>
      </c>
      <c r="H27" s="78">
        <f t="shared" si="0"/>
        <v>0</v>
      </c>
      <c r="I27" s="88">
        <v>0.08</v>
      </c>
      <c r="J27" s="86">
        <v>7.0000000000000007E-2</v>
      </c>
      <c r="K27" s="86">
        <v>7.0000000000000007E-2</v>
      </c>
      <c r="L27" s="86">
        <v>0.06</v>
      </c>
      <c r="M27" s="86"/>
      <c r="N27" s="1">
        <v>0.56000000000000005</v>
      </c>
      <c r="O27" s="114">
        <f t="shared" si="1"/>
        <v>0</v>
      </c>
    </row>
    <row r="28" spans="1:15" x14ac:dyDescent="0.25">
      <c r="A28" s="127"/>
      <c r="B28" s="14" t="s">
        <v>219</v>
      </c>
      <c r="C28" s="13" t="s">
        <v>218</v>
      </c>
      <c r="D28" s="130"/>
      <c r="E28" s="112">
        <v>2.4300000000000002</v>
      </c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</v>
      </c>
      <c r="H28" s="78">
        <f>G28*A28</f>
        <v>0</v>
      </c>
      <c r="I28" s="88"/>
      <c r="J28" s="86"/>
      <c r="K28" s="86"/>
      <c r="L28" s="86"/>
      <c r="M28" s="86"/>
      <c r="N28" s="1">
        <v>0.56000000000000005</v>
      </c>
      <c r="O28" s="114">
        <f t="shared" si="1"/>
        <v>0</v>
      </c>
    </row>
    <row r="29" spans="1:15" x14ac:dyDescent="0.25">
      <c r="A29" s="127"/>
      <c r="B29" s="14" t="s">
        <v>189</v>
      </c>
      <c r="C29" s="13">
        <v>788573</v>
      </c>
      <c r="D29" s="130"/>
      <c r="E29" s="112">
        <v>17.23</v>
      </c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0.18</v>
      </c>
      <c r="H29" s="78">
        <f t="shared" si="0"/>
        <v>0</v>
      </c>
      <c r="I29" s="88">
        <v>0.18</v>
      </c>
      <c r="J29" s="86">
        <v>0.16</v>
      </c>
      <c r="K29" s="86">
        <v>0.16</v>
      </c>
      <c r="L29" s="86">
        <v>0.14000000000000001</v>
      </c>
      <c r="M29" s="86"/>
      <c r="N29" s="1">
        <v>0.38</v>
      </c>
      <c r="O29" s="114">
        <f t="shared" si="1"/>
        <v>0</v>
      </c>
    </row>
    <row r="30" spans="1:15" x14ac:dyDescent="0.25">
      <c r="A30" s="127"/>
      <c r="B30" s="14" t="s">
        <v>220</v>
      </c>
      <c r="C30" s="13">
        <v>8313160</v>
      </c>
      <c r="D30" s="130"/>
      <c r="E30" s="112">
        <v>5.54</v>
      </c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0.12</v>
      </c>
      <c r="H30" s="78">
        <f t="shared" si="0"/>
        <v>0</v>
      </c>
      <c r="I30" s="88">
        <v>0.12</v>
      </c>
      <c r="J30" s="86">
        <v>0.12</v>
      </c>
      <c r="K30" s="86">
        <v>0.11</v>
      </c>
      <c r="L30" s="86">
        <v>0.1</v>
      </c>
      <c r="M30" s="86"/>
      <c r="N30" s="1">
        <v>0.52</v>
      </c>
      <c r="O30" s="114">
        <f t="shared" si="1"/>
        <v>0</v>
      </c>
    </row>
    <row r="31" spans="1:15" x14ac:dyDescent="0.25">
      <c r="A31" s="127"/>
      <c r="B31" s="14" t="s">
        <v>298</v>
      </c>
      <c r="C31" s="13" t="s">
        <v>299</v>
      </c>
      <c r="D31" s="130"/>
      <c r="E31" s="112">
        <v>25.03</v>
      </c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</v>
      </c>
      <c r="H31" s="78">
        <f>G31*A31</f>
        <v>0</v>
      </c>
      <c r="I31" s="88"/>
      <c r="J31" s="86"/>
      <c r="K31" s="86"/>
      <c r="L31" s="86"/>
      <c r="M31" s="86"/>
      <c r="N31" s="1">
        <v>0.56000000000000005</v>
      </c>
      <c r="O31" s="114">
        <f t="shared" si="1"/>
        <v>0</v>
      </c>
    </row>
    <row r="32" spans="1:15" x14ac:dyDescent="0.25">
      <c r="A32" s="127"/>
      <c r="B32" s="14" t="s">
        <v>195</v>
      </c>
      <c r="C32" s="13" t="s">
        <v>194</v>
      </c>
      <c r="D32" s="130"/>
      <c r="E32" s="112">
        <v>0.28000000000000003</v>
      </c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</v>
      </c>
      <c r="H32" s="78">
        <f t="shared" ref="H32:H33" si="3">G32*A32</f>
        <v>0</v>
      </c>
      <c r="I32" s="88"/>
      <c r="J32" s="86"/>
      <c r="K32" s="86"/>
      <c r="L32" s="86"/>
      <c r="M32" s="86"/>
      <c r="N32" s="1">
        <v>0.56000000000000005</v>
      </c>
      <c r="O32" s="114">
        <f t="shared" si="1"/>
        <v>0</v>
      </c>
    </row>
    <row r="33" spans="1:15" x14ac:dyDescent="0.25">
      <c r="A33" s="127"/>
      <c r="B33" s="14" t="s">
        <v>192</v>
      </c>
      <c r="C33" s="13" t="s">
        <v>193</v>
      </c>
      <c r="D33" s="130"/>
      <c r="E33" s="112">
        <v>0.28000000000000003</v>
      </c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</v>
      </c>
      <c r="H33" s="78">
        <f t="shared" si="3"/>
        <v>0</v>
      </c>
      <c r="I33" s="88"/>
      <c r="J33" s="86"/>
      <c r="K33" s="86"/>
      <c r="L33" s="86"/>
      <c r="M33" s="86"/>
      <c r="N33" s="1">
        <v>0.56000000000000005</v>
      </c>
      <c r="O33" s="114">
        <f t="shared" si="1"/>
        <v>0</v>
      </c>
    </row>
    <row r="34" spans="1:15" x14ac:dyDescent="0.25">
      <c r="A34" s="127"/>
      <c r="B34" s="14"/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si="0"/>
        <v>0</v>
      </c>
      <c r="I34" s="88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4"/>
      <c r="C35" s="13"/>
      <c r="D35" s="130"/>
      <c r="E35" s="112"/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</v>
      </c>
      <c r="H35" s="78">
        <f t="shared" si="0"/>
        <v>0</v>
      </c>
      <c r="I35" s="88"/>
      <c r="J35" s="86"/>
      <c r="K35" s="86"/>
      <c r="L35" s="86"/>
      <c r="M35" s="86"/>
      <c r="N35" s="1"/>
      <c r="O35" s="114">
        <f t="shared" si="1"/>
        <v>0</v>
      </c>
    </row>
    <row r="36" spans="1:15" x14ac:dyDescent="0.25">
      <c r="A36" s="127"/>
      <c r="B36" s="14"/>
      <c r="C36" s="13"/>
      <c r="D36" s="130"/>
      <c r="E36" s="112"/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</v>
      </c>
      <c r="H36" s="78">
        <f t="shared" ref="H36:H66" si="4">G36*A36</f>
        <v>0</v>
      </c>
      <c r="I36" s="88"/>
      <c r="J36" s="86"/>
      <c r="K36" s="86"/>
      <c r="L36" s="86"/>
      <c r="M36" s="86"/>
      <c r="N36" s="1"/>
      <c r="O36" s="114">
        <f t="shared" si="1"/>
        <v>0</v>
      </c>
    </row>
    <row r="37" spans="1:15" x14ac:dyDescent="0.25">
      <c r="A37" s="127"/>
      <c r="B37" s="14"/>
      <c r="C37" s="13"/>
      <c r="D37" s="130"/>
      <c r="E37" s="112"/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</v>
      </c>
      <c r="H37" s="78">
        <f t="shared" si="4"/>
        <v>0</v>
      </c>
      <c r="I37" s="88"/>
      <c r="J37" s="86"/>
      <c r="K37" s="86"/>
      <c r="L37" s="86"/>
      <c r="M37" s="86"/>
      <c r="N37" s="1"/>
      <c r="O37" s="114">
        <f t="shared" si="1"/>
        <v>0</v>
      </c>
    </row>
    <row r="38" spans="1:15" x14ac:dyDescent="0.25">
      <c r="A38" s="127"/>
      <c r="B38" s="14"/>
      <c r="C38" s="13"/>
      <c r="D38" s="130"/>
      <c r="E38" s="112"/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</v>
      </c>
      <c r="H38" s="78">
        <f t="shared" si="4"/>
        <v>0</v>
      </c>
      <c r="I38" s="88"/>
      <c r="J38" s="86"/>
      <c r="K38" s="86"/>
      <c r="L38" s="86"/>
      <c r="M38" s="86"/>
      <c r="N38" s="1"/>
      <c r="O38" s="114">
        <f t="shared" si="1"/>
        <v>0</v>
      </c>
    </row>
    <row r="39" spans="1:15" x14ac:dyDescent="0.25">
      <c r="A39" s="127"/>
      <c r="B39" s="14"/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8">
        <f t="shared" si="4"/>
        <v>0</v>
      </c>
      <c r="I39" s="88"/>
      <c r="J39" s="86"/>
      <c r="K39" s="86"/>
      <c r="L39" s="86"/>
      <c r="M39" s="86"/>
      <c r="N39" s="1"/>
      <c r="O39" s="114">
        <f t="shared" si="1"/>
        <v>0</v>
      </c>
    </row>
    <row r="40" spans="1:15" x14ac:dyDescent="0.25">
      <c r="A40" s="127"/>
      <c r="B40" s="14"/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si="4"/>
        <v>0</v>
      </c>
      <c r="I40" s="88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4"/>
      <c r="C41" s="13"/>
      <c r="D41" s="130"/>
      <c r="E41" s="112"/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8">
        <f t="shared" si="4"/>
        <v>0</v>
      </c>
      <c r="I41" s="88"/>
      <c r="J41" s="86"/>
      <c r="K41" s="86"/>
      <c r="L41" s="86"/>
      <c r="M41" s="86"/>
      <c r="N41" s="1"/>
      <c r="O41" s="114">
        <f t="shared" si="1"/>
        <v>0</v>
      </c>
    </row>
    <row r="42" spans="1:15" x14ac:dyDescent="0.25">
      <c r="A42" s="127"/>
      <c r="B42" s="14"/>
      <c r="C42" s="13"/>
      <c r="D42" s="130"/>
      <c r="E42" s="112"/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</v>
      </c>
      <c r="H42" s="78">
        <f t="shared" si="4"/>
        <v>0</v>
      </c>
      <c r="I42" s="88"/>
      <c r="J42" s="86"/>
      <c r="K42" s="86"/>
      <c r="L42" s="86"/>
      <c r="M42" s="86"/>
      <c r="N42" s="1"/>
      <c r="O42" s="114">
        <f t="shared" si="1"/>
        <v>0</v>
      </c>
    </row>
    <row r="43" spans="1:15" x14ac:dyDescent="0.25">
      <c r="A43" s="127"/>
      <c r="B43" s="14"/>
      <c r="C43" s="13"/>
      <c r="D43" s="130"/>
      <c r="E43" s="112"/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</v>
      </c>
      <c r="H43" s="78">
        <f t="shared" si="4"/>
        <v>0</v>
      </c>
      <c r="I43" s="88"/>
      <c r="J43" s="86"/>
      <c r="K43" s="86"/>
      <c r="L43" s="86"/>
      <c r="M43" s="86"/>
      <c r="N43" s="1"/>
      <c r="O43" s="114">
        <f t="shared" si="1"/>
        <v>0</v>
      </c>
    </row>
    <row r="44" spans="1:15" x14ac:dyDescent="0.25">
      <c r="A44" s="127"/>
      <c r="B44" s="14"/>
      <c r="C44" s="13"/>
      <c r="D44" s="130"/>
      <c r="E44" s="112"/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</v>
      </c>
      <c r="H44" s="78">
        <f t="shared" si="4"/>
        <v>0</v>
      </c>
      <c r="I44" s="88"/>
      <c r="J44" s="86"/>
      <c r="K44" s="86"/>
      <c r="L44" s="86"/>
      <c r="M44" s="86"/>
      <c r="N44" s="1"/>
      <c r="O44" s="114">
        <f t="shared" si="1"/>
        <v>0</v>
      </c>
    </row>
    <row r="45" spans="1:15" x14ac:dyDescent="0.25">
      <c r="A45" s="127"/>
      <c r="B45" s="14"/>
      <c r="C45" s="13"/>
      <c r="D45" s="130"/>
      <c r="E45" s="112"/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8">
        <f t="shared" si="4"/>
        <v>0</v>
      </c>
      <c r="I45" s="88"/>
      <c r="J45" s="86"/>
      <c r="K45" s="86"/>
      <c r="L45" s="86"/>
      <c r="M45" s="86"/>
      <c r="N45" s="1"/>
      <c r="O45" s="114">
        <f t="shared" si="1"/>
        <v>0</v>
      </c>
    </row>
    <row r="46" spans="1:15" x14ac:dyDescent="0.25">
      <c r="A46" s="127"/>
      <c r="B46" s="14"/>
      <c r="C46" s="13"/>
      <c r="D46" s="130"/>
      <c r="E46" s="112"/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</v>
      </c>
      <c r="H46" s="78">
        <f t="shared" si="4"/>
        <v>0</v>
      </c>
      <c r="I46" s="88"/>
      <c r="J46" s="86"/>
      <c r="K46" s="86"/>
      <c r="L46" s="86"/>
      <c r="M46" s="86"/>
      <c r="N46" s="1"/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4"/>
        <v>0</v>
      </c>
      <c r="I47" s="88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 t="shared" si="4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8">
        <f t="shared" si="4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8">
        <f t="shared" si="4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8">
        <f t="shared" si="4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8">
        <f t="shared" si="4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4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4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4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si="4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4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4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4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4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si="4"/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4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si="4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4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4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si="4"/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ref="H67:H72" si="5">G67*A67</f>
        <v>0</v>
      </c>
      <c r="I67" s="88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5"/>
        <v>0</v>
      </c>
      <c r="I68" s="88"/>
      <c r="J68" s="86"/>
      <c r="K68" s="86"/>
      <c r="L68" s="86"/>
      <c r="M68" s="86"/>
      <c r="N68" s="1"/>
      <c r="O68" s="114">
        <f t="shared" ref="O68:O72" si="6">$A68*$E68*(1-$N68)</f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si="5"/>
        <v>0</v>
      </c>
      <c r="I69" s="88"/>
      <c r="J69" s="86"/>
      <c r="K69" s="86"/>
      <c r="L69" s="86"/>
      <c r="M69" s="86"/>
      <c r="N69" s="1"/>
      <c r="O69" s="114">
        <f t="shared" si="6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5"/>
        <v>0</v>
      </c>
      <c r="I70" s="88"/>
      <c r="J70" s="86"/>
      <c r="K70" s="86"/>
      <c r="L70" s="86"/>
      <c r="M70" s="86"/>
      <c r="N70" s="1"/>
      <c r="O70" s="114">
        <f t="shared" si="6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5"/>
        <v>0</v>
      </c>
      <c r="I71" s="88"/>
      <c r="J71" s="86"/>
      <c r="K71" s="86"/>
      <c r="L71" s="86"/>
      <c r="M71" s="86"/>
      <c r="N71" s="1"/>
      <c r="O71" s="114">
        <f t="shared" si="6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8">
        <f t="shared" si="5"/>
        <v>0</v>
      </c>
      <c r="I72" s="89"/>
      <c r="J72" s="87"/>
      <c r="K72" s="87"/>
      <c r="L72" s="87"/>
      <c r="M72" s="87"/>
      <c r="N72" s="2"/>
      <c r="O72" s="114">
        <f t="shared" si="6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SUM(D3:D72)</f>
        <v>0</v>
      </c>
      <c r="E73" s="18" t="s">
        <v>28</v>
      </c>
      <c r="F73" s="84">
        <f>SUM(F3:F72)</f>
        <v>112.63560000000001</v>
      </c>
      <c r="G73" s="18" t="s">
        <v>29</v>
      </c>
      <c r="H73" s="79">
        <f>SUM(H3:H72)</f>
        <v>1.6500000000000001</v>
      </c>
      <c r="I73" s="106"/>
      <c r="J73" s="107"/>
      <c r="K73" s="107"/>
      <c r="L73" s="108"/>
      <c r="M73" s="108"/>
      <c r="N73" s="111"/>
      <c r="O73" s="105">
        <f>SUM(O3:O72)</f>
        <v>97.944000000000003</v>
      </c>
    </row>
  </sheetData>
  <conditionalFormatting sqref="F3:F72">
    <cfRule type="cellIs" dxfId="17" priority="1" stopIfTrue="1" operator="equal">
      <formula>A3*E3*(1-#REF!)</formula>
    </cfRule>
  </conditionalFormatting>
  <conditionalFormatting sqref="G3:G72">
    <cfRule type="cellIs" dxfId="16" priority="587" stopIfTrue="1" operator="equal">
      <formula>B3*#REF!*(1-F3)</formula>
    </cfRule>
  </conditionalFormatting>
  <conditionalFormatting sqref="H3:H72">
    <cfRule type="cellIs" dxfId="15" priority="588" stopIfTrue="1" operator="equal">
      <formula>A3*L3</formula>
    </cfRule>
  </conditionalFormatting>
  <conditionalFormatting sqref="O3:O72">
    <cfRule type="cellIs" dxfId="14" priority="3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4A8A03-C702-430D-8A84-A926EE5E0825}">
  <sheetPr>
    <pageSetUpPr fitToPage="1"/>
  </sheetPr>
  <dimension ref="A1:O73"/>
  <sheetViews>
    <sheetView showZero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17" sqref="A17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45</v>
      </c>
      <c r="B1" s="90" t="s">
        <v>134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7"/>
      <c r="B3" s="12" t="s">
        <v>302</v>
      </c>
      <c r="C3" s="13"/>
      <c r="D3" s="130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>G3*A3</f>
        <v>0</v>
      </c>
      <c r="I3" s="88"/>
      <c r="J3" s="86"/>
      <c r="K3" s="86"/>
      <c r="L3" s="86"/>
      <c r="M3" s="86"/>
      <c r="N3" s="1"/>
      <c r="O3" s="114">
        <f>$A3*$E3*(1-$N3)</f>
        <v>0</v>
      </c>
    </row>
    <row r="4" spans="1:15" x14ac:dyDescent="0.25">
      <c r="A4" s="127"/>
      <c r="B4" s="14" t="s">
        <v>138</v>
      </c>
      <c r="C4" s="13"/>
      <c r="D4" s="130"/>
      <c r="E4" s="112"/>
      <c r="F4" s="112">
        <f>O4*(1+'Interne begroting'!$C$25+'Interne begroting'!$C$39)</f>
        <v>0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0.5</v>
      </c>
      <c r="H4" s="78">
        <f t="shared" ref="H4:H16" si="0">G4*A4</f>
        <v>0</v>
      </c>
      <c r="I4" s="88">
        <v>0.5</v>
      </c>
      <c r="J4" s="86">
        <v>0.46</v>
      </c>
      <c r="K4" s="86">
        <v>0.45</v>
      </c>
      <c r="L4" s="86">
        <v>0.41</v>
      </c>
      <c r="M4" s="86"/>
      <c r="N4" s="1"/>
      <c r="O4" s="114">
        <f t="shared" ref="O4:O67" si="1">$A4*$E4*(1-$N4)</f>
        <v>0</v>
      </c>
    </row>
    <row r="5" spans="1:15" x14ac:dyDescent="0.25">
      <c r="A5" s="127"/>
      <c r="B5" s="17" t="s">
        <v>139</v>
      </c>
      <c r="C5" s="13"/>
      <c r="D5" s="130"/>
      <c r="E5" s="112"/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</v>
      </c>
      <c r="H5" s="78">
        <f t="shared" si="0"/>
        <v>0</v>
      </c>
      <c r="I5" s="88"/>
      <c r="J5" s="86"/>
      <c r="K5" s="86"/>
      <c r="L5" s="86"/>
      <c r="M5" s="86"/>
      <c r="N5" s="1"/>
      <c r="O5" s="114">
        <f t="shared" si="1"/>
        <v>0</v>
      </c>
    </row>
    <row r="6" spans="1:15" x14ac:dyDescent="0.25">
      <c r="A6" s="127"/>
      <c r="B6" s="14" t="s">
        <v>272</v>
      </c>
      <c r="C6" s="13"/>
      <c r="D6" s="130"/>
      <c r="E6" s="112"/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0.38</v>
      </c>
      <c r="H6" s="78">
        <f t="shared" si="0"/>
        <v>0</v>
      </c>
      <c r="I6" s="88">
        <v>0.38</v>
      </c>
      <c r="J6" s="86">
        <v>0.35</v>
      </c>
      <c r="K6" s="86">
        <v>0.34</v>
      </c>
      <c r="L6" s="86">
        <v>0.31</v>
      </c>
      <c r="M6" s="86"/>
      <c r="N6" s="1"/>
      <c r="O6" s="114">
        <f t="shared" si="1"/>
        <v>0</v>
      </c>
    </row>
    <row r="7" spans="1:15" x14ac:dyDescent="0.25">
      <c r="A7" s="127"/>
      <c r="B7" s="14" t="s">
        <v>273</v>
      </c>
      <c r="C7" s="13"/>
      <c r="D7" s="130"/>
      <c r="E7" s="112"/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</v>
      </c>
      <c r="H7" s="78">
        <f t="shared" si="0"/>
        <v>0</v>
      </c>
      <c r="I7" s="88"/>
      <c r="J7" s="86"/>
      <c r="K7" s="86"/>
      <c r="L7" s="86"/>
      <c r="M7" s="86"/>
      <c r="N7" s="1"/>
      <c r="O7" s="114">
        <f t="shared" si="1"/>
        <v>0</v>
      </c>
    </row>
    <row r="8" spans="1:15" x14ac:dyDescent="0.25">
      <c r="A8" s="127"/>
      <c r="B8" s="14" t="s">
        <v>306</v>
      </c>
      <c r="C8" s="13"/>
      <c r="D8" s="130"/>
      <c r="E8" s="112"/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0.5</v>
      </c>
      <c r="H8" s="78">
        <f t="shared" si="0"/>
        <v>0</v>
      </c>
      <c r="I8" s="88">
        <v>0.5</v>
      </c>
      <c r="J8" s="86">
        <v>0.48</v>
      </c>
      <c r="K8" s="86">
        <v>0.47</v>
      </c>
      <c r="L8" s="86">
        <v>0.45</v>
      </c>
      <c r="M8" s="86"/>
      <c r="N8" s="1"/>
      <c r="O8" s="114">
        <f t="shared" si="1"/>
        <v>0</v>
      </c>
    </row>
    <row r="9" spans="1:15" x14ac:dyDescent="0.25">
      <c r="A9" s="127"/>
      <c r="B9" s="14" t="s">
        <v>307</v>
      </c>
      <c r="C9" s="13"/>
      <c r="D9" s="130"/>
      <c r="E9" s="112"/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0.16</v>
      </c>
      <c r="H9" s="78">
        <f>G9*A9</f>
        <v>0</v>
      </c>
      <c r="I9" s="88">
        <v>0.16</v>
      </c>
      <c r="J9" s="86">
        <v>0.15</v>
      </c>
      <c r="K9" s="86">
        <v>0.15</v>
      </c>
      <c r="L9" s="86">
        <v>0.14000000000000001</v>
      </c>
      <c r="M9" s="86"/>
      <c r="N9" s="1"/>
      <c r="O9" s="114">
        <f t="shared" si="1"/>
        <v>0</v>
      </c>
    </row>
    <row r="10" spans="1:15" x14ac:dyDescent="0.25">
      <c r="A10" s="127"/>
      <c r="B10" s="14" t="s">
        <v>274</v>
      </c>
      <c r="C10" s="13"/>
      <c r="D10" s="130"/>
      <c r="E10" s="112"/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0.4</v>
      </c>
      <c r="H10" s="78">
        <f t="shared" si="0"/>
        <v>0</v>
      </c>
      <c r="I10" s="88">
        <v>0.4</v>
      </c>
      <c r="J10" s="86">
        <v>0.37</v>
      </c>
      <c r="K10" s="86">
        <v>0.36</v>
      </c>
      <c r="L10" s="86">
        <v>0.32</v>
      </c>
      <c r="M10" s="86"/>
      <c r="N10" s="1"/>
      <c r="O10" s="114">
        <f t="shared" si="1"/>
        <v>0</v>
      </c>
    </row>
    <row r="11" spans="1:15" x14ac:dyDescent="0.25">
      <c r="A11" s="127"/>
      <c r="B11" s="14"/>
      <c r="C11" s="13"/>
      <c r="D11" s="130"/>
      <c r="E11" s="112"/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</v>
      </c>
      <c r="H11" s="78">
        <f t="shared" si="0"/>
        <v>0</v>
      </c>
      <c r="I11" s="88"/>
      <c r="J11" s="86"/>
      <c r="K11" s="86"/>
      <c r="L11" s="86"/>
      <c r="M11" s="86"/>
      <c r="N11" s="1"/>
      <c r="O11" s="114">
        <f t="shared" si="1"/>
        <v>0</v>
      </c>
    </row>
    <row r="12" spans="1:15" x14ac:dyDescent="0.25">
      <c r="A12" s="127"/>
      <c r="B12" s="12" t="s">
        <v>276</v>
      </c>
      <c r="C12" s="13"/>
      <c r="D12" s="130"/>
      <c r="E12" s="112"/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</v>
      </c>
      <c r="H12" s="78">
        <f t="shared" si="0"/>
        <v>0</v>
      </c>
      <c r="I12" s="88"/>
      <c r="J12" s="86"/>
      <c r="K12" s="86"/>
      <c r="L12" s="86"/>
      <c r="M12" s="86"/>
      <c r="N12" s="1"/>
      <c r="O12" s="114">
        <f t="shared" si="1"/>
        <v>0</v>
      </c>
    </row>
    <row r="13" spans="1:15" x14ac:dyDescent="0.25">
      <c r="A13" s="127"/>
      <c r="B13" s="14" t="s">
        <v>275</v>
      </c>
      <c r="C13" s="13"/>
      <c r="D13" s="130"/>
      <c r="E13" s="112"/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</v>
      </c>
      <c r="H13" s="78">
        <f t="shared" si="0"/>
        <v>0</v>
      </c>
      <c r="I13" s="88"/>
      <c r="J13" s="86"/>
      <c r="K13" s="86"/>
      <c r="L13" s="86"/>
      <c r="M13" s="86"/>
      <c r="N13" s="1"/>
      <c r="O13" s="114">
        <f t="shared" si="1"/>
        <v>0</v>
      </c>
    </row>
    <row r="14" spans="1:15" x14ac:dyDescent="0.25">
      <c r="A14" s="127"/>
      <c r="B14" s="14" t="s">
        <v>277</v>
      </c>
      <c r="C14" s="13"/>
      <c r="D14" s="130"/>
      <c r="E14" s="112"/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</v>
      </c>
      <c r="H14" s="78">
        <f t="shared" si="0"/>
        <v>0</v>
      </c>
      <c r="I14" s="88"/>
      <c r="J14" s="86"/>
      <c r="K14" s="86"/>
      <c r="L14" s="86"/>
      <c r="M14" s="86"/>
      <c r="N14" s="1"/>
      <c r="O14" s="114">
        <f t="shared" si="1"/>
        <v>0</v>
      </c>
    </row>
    <row r="15" spans="1:15" x14ac:dyDescent="0.25">
      <c r="A15" s="127"/>
      <c r="B15" s="14" t="s">
        <v>278</v>
      </c>
      <c r="C15" s="13"/>
      <c r="D15" s="130"/>
      <c r="E15" s="112"/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</v>
      </c>
      <c r="H15" s="78">
        <f t="shared" si="0"/>
        <v>0</v>
      </c>
      <c r="I15" s="88"/>
      <c r="J15" s="86"/>
      <c r="K15" s="86"/>
      <c r="L15" s="86"/>
      <c r="M15" s="86"/>
      <c r="N15" s="1"/>
      <c r="O15" s="114">
        <f t="shared" si="1"/>
        <v>0</v>
      </c>
    </row>
    <row r="16" spans="1:15" x14ac:dyDescent="0.25">
      <c r="A16" s="127">
        <v>1</v>
      </c>
      <c r="B16" s="14" t="s">
        <v>51</v>
      </c>
      <c r="C16" s="13">
        <v>7130110</v>
      </c>
      <c r="D16" s="130"/>
      <c r="E16" s="112">
        <v>10.47</v>
      </c>
      <c r="F16" s="112">
        <f>O16*(1+'Interne begroting'!$C$25+'Interne begroting'!$C$39)</f>
        <v>12.040500000000002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0.56000000000000005</v>
      </c>
      <c r="H16" s="78">
        <f t="shared" si="0"/>
        <v>0.56000000000000005</v>
      </c>
      <c r="I16" s="88">
        <v>0.56000000000000005</v>
      </c>
      <c r="J16" s="86">
        <v>0.56000000000000005</v>
      </c>
      <c r="K16" s="86">
        <v>0.56000000000000005</v>
      </c>
      <c r="L16" s="86">
        <v>0.56000000000000005</v>
      </c>
      <c r="M16" s="86"/>
      <c r="N16" s="1"/>
      <c r="O16" s="114">
        <f t="shared" si="1"/>
        <v>10.47</v>
      </c>
    </row>
    <row r="17" spans="1:15" x14ac:dyDescent="0.25">
      <c r="A17" s="135">
        <f>A16*4</f>
        <v>4</v>
      </c>
      <c r="B17" s="14" t="s">
        <v>61</v>
      </c>
      <c r="C17" s="13" t="s">
        <v>282</v>
      </c>
      <c r="D17" s="130"/>
      <c r="E17" s="112">
        <v>0.26</v>
      </c>
      <c r="F17" s="112">
        <f>O17*(1+'Interne begroting'!$C$25+'Interne begroting'!$C$39)</f>
        <v>0.7295600000000001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</v>
      </c>
      <c r="H17" s="78">
        <f>G17*A17</f>
        <v>0</v>
      </c>
      <c r="I17" s="103"/>
      <c r="J17" s="86"/>
      <c r="K17" s="86"/>
      <c r="L17" s="86"/>
      <c r="M17" s="86"/>
      <c r="N17" s="1">
        <v>0.39</v>
      </c>
      <c r="O17" s="114">
        <f t="shared" si="1"/>
        <v>0.63439999999999996</v>
      </c>
    </row>
    <row r="18" spans="1:15" x14ac:dyDescent="0.25">
      <c r="A18" s="127"/>
      <c r="B18" s="14"/>
      <c r="C18" s="13"/>
      <c r="D18" s="130"/>
      <c r="E18" s="112"/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</v>
      </c>
      <c r="H18" s="78">
        <f t="shared" ref="H18:H23" si="2">G18*A18</f>
        <v>0</v>
      </c>
      <c r="I18" s="88"/>
      <c r="J18" s="86"/>
      <c r="K18" s="86"/>
      <c r="L18" s="86"/>
      <c r="M18" s="86"/>
      <c r="N18" s="1"/>
      <c r="O18" s="114">
        <f t="shared" si="1"/>
        <v>0</v>
      </c>
    </row>
    <row r="19" spans="1:15" x14ac:dyDescent="0.25">
      <c r="A19" s="127"/>
      <c r="B19" s="12" t="s">
        <v>279</v>
      </c>
      <c r="C19" s="13"/>
      <c r="D19" s="130"/>
      <c r="E19" s="112"/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</v>
      </c>
      <c r="H19" s="78">
        <f t="shared" si="2"/>
        <v>0</v>
      </c>
      <c r="I19" s="88"/>
      <c r="J19" s="86"/>
      <c r="K19" s="86"/>
      <c r="L19" s="86"/>
      <c r="M19" s="86"/>
      <c r="N19" s="1"/>
      <c r="O19" s="114">
        <f t="shared" si="1"/>
        <v>0</v>
      </c>
    </row>
    <row r="20" spans="1:15" x14ac:dyDescent="0.25">
      <c r="A20" s="127"/>
      <c r="B20" s="14" t="s">
        <v>136</v>
      </c>
      <c r="C20" s="13"/>
      <c r="D20" s="130"/>
      <c r="E20" s="112"/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0.42</v>
      </c>
      <c r="H20" s="78">
        <f t="shared" si="2"/>
        <v>0</v>
      </c>
      <c r="I20" s="88">
        <v>0.42</v>
      </c>
      <c r="J20" s="86">
        <v>0.39</v>
      </c>
      <c r="K20" s="86">
        <v>0.38</v>
      </c>
      <c r="L20" s="86">
        <v>0.34</v>
      </c>
      <c r="M20" s="86"/>
      <c r="N20" s="1"/>
      <c r="O20" s="114">
        <f t="shared" si="1"/>
        <v>0</v>
      </c>
    </row>
    <row r="21" spans="1:15" x14ac:dyDescent="0.25">
      <c r="A21" s="127"/>
      <c r="B21" s="14" t="s">
        <v>137</v>
      </c>
      <c r="C21" s="13"/>
      <c r="D21" s="130"/>
      <c r="E21" s="112"/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0.42</v>
      </c>
      <c r="H21" s="78">
        <f t="shared" si="2"/>
        <v>0</v>
      </c>
      <c r="I21" s="88">
        <v>0.42</v>
      </c>
      <c r="J21" s="86">
        <v>0.39</v>
      </c>
      <c r="K21" s="86">
        <v>0.38</v>
      </c>
      <c r="L21" s="86">
        <v>0.34</v>
      </c>
      <c r="M21" s="86"/>
      <c r="N21" s="1"/>
      <c r="O21" s="114">
        <f t="shared" si="1"/>
        <v>0</v>
      </c>
    </row>
    <row r="22" spans="1:15" x14ac:dyDescent="0.25">
      <c r="A22" s="127"/>
      <c r="B22" s="14"/>
      <c r="C22" s="13"/>
      <c r="D22" s="130"/>
      <c r="E22" s="112"/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8">
        <f t="shared" si="2"/>
        <v>0</v>
      </c>
      <c r="I22" s="88"/>
      <c r="J22" s="86"/>
      <c r="K22" s="86"/>
      <c r="L22" s="86"/>
      <c r="M22" s="86"/>
      <c r="N22" s="1"/>
      <c r="O22" s="114">
        <f t="shared" si="1"/>
        <v>0</v>
      </c>
    </row>
    <row r="23" spans="1:15" x14ac:dyDescent="0.25">
      <c r="A23" s="127"/>
      <c r="B23" s="12" t="s">
        <v>135</v>
      </c>
      <c r="C23" s="13"/>
      <c r="D23" s="130"/>
      <c r="E23" s="112"/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</v>
      </c>
      <c r="H23" s="78">
        <f t="shared" si="2"/>
        <v>0</v>
      </c>
      <c r="I23" s="88"/>
      <c r="J23" s="86"/>
      <c r="K23" s="86"/>
      <c r="L23" s="86"/>
      <c r="M23" s="86"/>
      <c r="N23" s="1"/>
      <c r="O23" s="114">
        <f t="shared" si="1"/>
        <v>0</v>
      </c>
    </row>
    <row r="24" spans="1:15" x14ac:dyDescent="0.25">
      <c r="A24" s="127"/>
      <c r="B24" s="14" t="s">
        <v>271</v>
      </c>
      <c r="C24" s="13"/>
      <c r="D24" s="130"/>
      <c r="E24" s="112">
        <v>0.16</v>
      </c>
      <c r="F24" s="112">
        <f>O24*(1+'Interne begroting'!$C$25+'Interne begroting'!$C$39)</f>
        <v>0</v>
      </c>
      <c r="G24" s="81" cm="1">
        <f t="array" ref="G24">_xlfn.IFS('Interne begroting'!$C$8=$I$2,I24,'Interne begroting'!$C$8=$J$2,J24,'Interne begroting'!$C$8=$K$2,K24,'Interne begroting'!$C$8=$L$2,L24,'Interne begroting'!$C$8="","",'Interne begroting'!$C$8=$M$2,M24,'Interne begroting'!$C$8="","")</f>
        <v>0</v>
      </c>
      <c r="H24" s="78">
        <f>G24*A24</f>
        <v>0</v>
      </c>
      <c r="I24" s="88"/>
      <c r="J24" s="86"/>
      <c r="K24" s="86"/>
      <c r="L24" s="86"/>
      <c r="M24" s="86"/>
      <c r="N24" s="1"/>
      <c r="O24" s="114">
        <f t="shared" si="1"/>
        <v>0</v>
      </c>
    </row>
    <row r="25" spans="1:15" x14ac:dyDescent="0.25">
      <c r="A25" s="127"/>
      <c r="B25" s="14" t="s">
        <v>270</v>
      </c>
      <c r="C25" s="13"/>
      <c r="D25" s="130"/>
      <c r="E25" s="112">
        <v>0.16</v>
      </c>
      <c r="F25" s="112">
        <f>O25*(1+'Interne begroting'!$C$25+'Interne begroting'!$C$39)</f>
        <v>0</v>
      </c>
      <c r="G25" s="81" cm="1">
        <f t="array" ref="G25">_xlfn.IFS('Interne begroting'!$C$8=$I$2,I25,'Interne begroting'!$C$8=$J$2,J25,'Interne begroting'!$C$8=$K$2,K25,'Interne begroting'!$C$8=$L$2,L25,'Interne begroting'!$C$8="","",'Interne begroting'!$C$8=$M$2,M25,'Interne begroting'!$C$8="","")</f>
        <v>0</v>
      </c>
      <c r="H25" s="78">
        <f t="shared" ref="H25:H26" si="3">G25*A25</f>
        <v>0</v>
      </c>
      <c r="I25" s="88"/>
      <c r="J25" s="86"/>
      <c r="K25" s="86"/>
      <c r="L25" s="86"/>
      <c r="M25" s="86"/>
      <c r="N25" s="1"/>
      <c r="O25" s="114">
        <f t="shared" si="1"/>
        <v>0</v>
      </c>
    </row>
    <row r="26" spans="1:15" x14ac:dyDescent="0.25">
      <c r="A26" s="127"/>
      <c r="B26" s="14"/>
      <c r="C26" s="13"/>
      <c r="D26" s="130"/>
      <c r="E26" s="112"/>
      <c r="F26" s="112">
        <f>O26*(1+'Interne begroting'!$C$25+'Interne begroting'!$C$39)</f>
        <v>0</v>
      </c>
      <c r="G26" s="81" cm="1">
        <f t="array" ref="G26">_xlfn.IFS('Interne begroting'!$C$8=$I$2,I26,'Interne begroting'!$C$8=$J$2,J26,'Interne begroting'!$C$8=$K$2,K26,'Interne begroting'!$C$8=$L$2,L26,'Interne begroting'!$C$8="","",'Interne begroting'!$C$8=$M$2,M26,'Interne begroting'!$C$8="","")</f>
        <v>0</v>
      </c>
      <c r="H26" s="78">
        <f t="shared" si="3"/>
        <v>0</v>
      </c>
      <c r="I26" s="88"/>
      <c r="J26" s="86"/>
      <c r="K26" s="86"/>
      <c r="L26" s="86"/>
      <c r="M26" s="86"/>
      <c r="N26" s="1"/>
      <c r="O26" s="114">
        <f t="shared" si="1"/>
        <v>0</v>
      </c>
    </row>
    <row r="27" spans="1:15" x14ac:dyDescent="0.25">
      <c r="A27" s="127"/>
      <c r="B27" s="14"/>
      <c r="C27" s="13"/>
      <c r="D27" s="130"/>
      <c r="E27" s="112"/>
      <c r="F27" s="112">
        <f>O27*(1+'Interne begroting'!$C$25+'Interne begroting'!$C$39)</f>
        <v>0</v>
      </c>
      <c r="G27" s="81" cm="1">
        <f t="array" ref="G27">_xlfn.IFS('Interne begroting'!$C$8=$I$2,I27,'Interne begroting'!$C$8=$J$2,J27,'Interne begroting'!$C$8=$K$2,K27,'Interne begroting'!$C$8=$L$2,L27,'Interne begroting'!$C$8="","",'Interne begroting'!$C$8=$M$2,M27,'Interne begroting'!$C$8="","")</f>
        <v>0</v>
      </c>
      <c r="H27" s="78">
        <f>G27*A27</f>
        <v>0</v>
      </c>
      <c r="I27" s="88"/>
      <c r="J27" s="86"/>
      <c r="K27" s="86"/>
      <c r="L27" s="86"/>
      <c r="M27" s="86"/>
      <c r="N27" s="1"/>
      <c r="O27" s="114">
        <f t="shared" si="1"/>
        <v>0</v>
      </c>
    </row>
    <row r="28" spans="1:15" x14ac:dyDescent="0.25">
      <c r="A28" s="127"/>
      <c r="B28" s="14"/>
      <c r="C28" s="13"/>
      <c r="D28" s="130"/>
      <c r="E28" s="112"/>
      <c r="F28" s="112">
        <f>O28*(1+'Interne begroting'!$C$25+'Interne begroting'!$C$39)</f>
        <v>0</v>
      </c>
      <c r="G28" s="81" cm="1">
        <f t="array" ref="G28">_xlfn.IFS('Interne begroting'!$C$8=$I$2,I28,'Interne begroting'!$C$8=$J$2,J28,'Interne begroting'!$C$8=$K$2,K28,'Interne begroting'!$C$8=$L$2,L28,'Interne begroting'!$C$8="","",'Interne begroting'!$C$8=$M$2,M28,'Interne begroting'!$C$8="","")</f>
        <v>0</v>
      </c>
      <c r="H28" s="78">
        <f>G28*A28</f>
        <v>0</v>
      </c>
      <c r="I28" s="88"/>
      <c r="J28" s="86"/>
      <c r="K28" s="86"/>
      <c r="L28" s="86"/>
      <c r="M28" s="86"/>
      <c r="N28" s="1"/>
      <c r="O28" s="114">
        <f t="shared" si="1"/>
        <v>0</v>
      </c>
    </row>
    <row r="29" spans="1:15" x14ac:dyDescent="0.25">
      <c r="A29" s="127"/>
      <c r="B29" s="14"/>
      <c r="C29" s="13"/>
      <c r="D29" s="130"/>
      <c r="E29" s="112"/>
      <c r="F29" s="112">
        <f>O29*(1+'Interne begroting'!$C$25+'Interne begroting'!$C$39)</f>
        <v>0</v>
      </c>
      <c r="G29" s="81" cm="1">
        <f t="array" ref="G29">_xlfn.IFS('Interne begroting'!$C$8=$I$2,I29,'Interne begroting'!$C$8=$J$2,J29,'Interne begroting'!$C$8=$K$2,K29,'Interne begroting'!$C$8=$L$2,L29,'Interne begroting'!$C$8="","",'Interne begroting'!$C$8=$M$2,M29,'Interne begroting'!$C$8="","")</f>
        <v>0</v>
      </c>
      <c r="H29" s="78">
        <f t="shared" ref="H29:H34" si="4">G29*A29</f>
        <v>0</v>
      </c>
      <c r="I29" s="88"/>
      <c r="J29" s="86"/>
      <c r="K29" s="86"/>
      <c r="L29" s="86"/>
      <c r="M29" s="86"/>
      <c r="N29" s="1"/>
      <c r="O29" s="114">
        <f t="shared" si="1"/>
        <v>0</v>
      </c>
    </row>
    <row r="30" spans="1:15" x14ac:dyDescent="0.25">
      <c r="A30" s="127"/>
      <c r="B30" s="14"/>
      <c r="C30" s="13"/>
      <c r="D30" s="130"/>
      <c r="E30" s="112"/>
      <c r="F30" s="112">
        <f>O30*(1+'Interne begroting'!$C$25+'Interne begroting'!$C$39)</f>
        <v>0</v>
      </c>
      <c r="G30" s="81" cm="1">
        <f t="array" ref="G30">_xlfn.IFS('Interne begroting'!$C$8=$I$2,I30,'Interne begroting'!$C$8=$J$2,J30,'Interne begroting'!$C$8=$K$2,K30,'Interne begroting'!$C$8=$L$2,L30,'Interne begroting'!$C$8="","",'Interne begroting'!$C$8=$M$2,M30,'Interne begroting'!$C$8="","")</f>
        <v>0</v>
      </c>
      <c r="H30" s="78">
        <f t="shared" si="4"/>
        <v>0</v>
      </c>
      <c r="I30" s="88"/>
      <c r="J30" s="86"/>
      <c r="K30" s="86"/>
      <c r="L30" s="86"/>
      <c r="M30" s="86"/>
      <c r="N30" s="1"/>
      <c r="O30" s="114">
        <f t="shared" si="1"/>
        <v>0</v>
      </c>
    </row>
    <row r="31" spans="1:15" x14ac:dyDescent="0.25">
      <c r="A31" s="127"/>
      <c r="B31" s="12"/>
      <c r="C31" s="13"/>
      <c r="D31" s="130"/>
      <c r="E31" s="112"/>
      <c r="F31" s="112">
        <f>O31*(1+'Interne begroting'!$C$25+'Interne begroting'!$C$39)</f>
        <v>0</v>
      </c>
      <c r="G31" s="81" cm="1">
        <f t="array" ref="G31">_xlfn.IFS('Interne begroting'!$C$8=$I$2,I31,'Interne begroting'!$C$8=$J$2,J31,'Interne begroting'!$C$8=$K$2,K31,'Interne begroting'!$C$8=$L$2,L31,'Interne begroting'!$C$8="","",'Interne begroting'!$C$8=$M$2,M31,'Interne begroting'!$C$8="","")</f>
        <v>0</v>
      </c>
      <c r="H31" s="78">
        <f t="shared" si="4"/>
        <v>0</v>
      </c>
      <c r="I31" s="88"/>
      <c r="J31" s="86"/>
      <c r="K31" s="86"/>
      <c r="L31" s="86"/>
      <c r="M31" s="86"/>
      <c r="N31" s="1"/>
      <c r="O31" s="114">
        <f t="shared" si="1"/>
        <v>0</v>
      </c>
    </row>
    <row r="32" spans="1:15" x14ac:dyDescent="0.25">
      <c r="A32" s="127"/>
      <c r="B32" s="14"/>
      <c r="C32" s="13"/>
      <c r="D32" s="130"/>
      <c r="E32" s="112"/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0</v>
      </c>
      <c r="H32" s="78">
        <f t="shared" si="4"/>
        <v>0</v>
      </c>
      <c r="I32" s="88"/>
      <c r="J32" s="86"/>
      <c r="K32" s="86"/>
      <c r="L32" s="86"/>
      <c r="M32" s="86"/>
      <c r="N32" s="1"/>
      <c r="O32" s="114">
        <f t="shared" si="1"/>
        <v>0</v>
      </c>
    </row>
    <row r="33" spans="1:15" x14ac:dyDescent="0.25">
      <c r="A33" s="127"/>
      <c r="B33" s="14"/>
      <c r="C33" s="13"/>
      <c r="D33" s="130"/>
      <c r="E33" s="112"/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0</v>
      </c>
      <c r="H33" s="78">
        <f t="shared" si="4"/>
        <v>0</v>
      </c>
      <c r="I33" s="88"/>
      <c r="J33" s="86"/>
      <c r="K33" s="86"/>
      <c r="L33" s="86"/>
      <c r="M33" s="86"/>
      <c r="N33" s="1"/>
      <c r="O33" s="114">
        <f t="shared" si="1"/>
        <v>0</v>
      </c>
    </row>
    <row r="34" spans="1:15" x14ac:dyDescent="0.25">
      <c r="A34" s="127"/>
      <c r="B34" s="14"/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si="4"/>
        <v>0</v>
      </c>
      <c r="I34" s="88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4"/>
      <c r="C35" s="13"/>
      <c r="D35" s="130"/>
      <c r="E35" s="112"/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</v>
      </c>
      <c r="H35" s="78">
        <f t="shared" ref="H35:H66" si="5">G35*A35</f>
        <v>0</v>
      </c>
      <c r="I35" s="88"/>
      <c r="J35" s="86"/>
      <c r="K35" s="86"/>
      <c r="L35" s="86"/>
      <c r="M35" s="86"/>
      <c r="N35" s="1"/>
      <c r="O35" s="114">
        <f t="shared" si="1"/>
        <v>0</v>
      </c>
    </row>
    <row r="36" spans="1:15" x14ac:dyDescent="0.25">
      <c r="A36" s="127"/>
      <c r="B36" s="14"/>
      <c r="C36" s="13"/>
      <c r="D36" s="130"/>
      <c r="E36" s="112"/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</v>
      </c>
      <c r="H36" s="78">
        <f t="shared" si="5"/>
        <v>0</v>
      </c>
      <c r="I36" s="88"/>
      <c r="J36" s="86"/>
      <c r="K36" s="86"/>
      <c r="L36" s="86"/>
      <c r="M36" s="86"/>
      <c r="N36" s="1"/>
      <c r="O36" s="114">
        <f t="shared" si="1"/>
        <v>0</v>
      </c>
    </row>
    <row r="37" spans="1:15" x14ac:dyDescent="0.25">
      <c r="A37" s="127"/>
      <c r="B37" s="14"/>
      <c r="C37" s="13"/>
      <c r="D37" s="130"/>
      <c r="E37" s="112"/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</v>
      </c>
      <c r="H37" s="78">
        <f t="shared" si="5"/>
        <v>0</v>
      </c>
      <c r="I37" s="88"/>
      <c r="J37" s="86"/>
      <c r="K37" s="86"/>
      <c r="L37" s="86"/>
      <c r="M37" s="86"/>
      <c r="N37" s="1"/>
      <c r="O37" s="114">
        <f t="shared" si="1"/>
        <v>0</v>
      </c>
    </row>
    <row r="38" spans="1:15" x14ac:dyDescent="0.25">
      <c r="A38" s="127"/>
      <c r="B38" s="14"/>
      <c r="C38" s="13"/>
      <c r="D38" s="130"/>
      <c r="E38" s="112"/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</v>
      </c>
      <c r="H38" s="78">
        <f t="shared" si="5"/>
        <v>0</v>
      </c>
      <c r="I38" s="88"/>
      <c r="J38" s="86"/>
      <c r="K38" s="86"/>
      <c r="L38" s="86"/>
      <c r="M38" s="86"/>
      <c r="N38" s="1"/>
      <c r="O38" s="114">
        <f t="shared" si="1"/>
        <v>0</v>
      </c>
    </row>
    <row r="39" spans="1:15" x14ac:dyDescent="0.25">
      <c r="A39" s="127"/>
      <c r="B39" s="14"/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8">
        <f t="shared" si="5"/>
        <v>0</v>
      </c>
      <c r="I39" s="88"/>
      <c r="J39" s="86"/>
      <c r="K39" s="86"/>
      <c r="L39" s="86"/>
      <c r="M39" s="86"/>
      <c r="N39" s="1"/>
      <c r="O39" s="114">
        <f t="shared" si="1"/>
        <v>0</v>
      </c>
    </row>
    <row r="40" spans="1:15" x14ac:dyDescent="0.25">
      <c r="A40" s="127"/>
      <c r="B40" s="14"/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si="5"/>
        <v>0</v>
      </c>
      <c r="I40" s="88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4"/>
      <c r="C41" s="13"/>
      <c r="D41" s="130"/>
      <c r="E41" s="112"/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8">
        <f t="shared" si="5"/>
        <v>0</v>
      </c>
      <c r="I41" s="88"/>
      <c r="J41" s="86"/>
      <c r="K41" s="86"/>
      <c r="L41" s="86"/>
      <c r="M41" s="86"/>
      <c r="N41" s="1"/>
      <c r="O41" s="114">
        <f t="shared" si="1"/>
        <v>0</v>
      </c>
    </row>
    <row r="42" spans="1:15" x14ac:dyDescent="0.25">
      <c r="A42" s="127"/>
      <c r="B42" s="14"/>
      <c r="C42" s="13"/>
      <c r="D42" s="130"/>
      <c r="E42" s="112"/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</v>
      </c>
      <c r="H42" s="78">
        <f t="shared" si="5"/>
        <v>0</v>
      </c>
      <c r="I42" s="88"/>
      <c r="J42" s="86"/>
      <c r="K42" s="86"/>
      <c r="L42" s="86"/>
      <c r="M42" s="86"/>
      <c r="N42" s="1"/>
      <c r="O42" s="114">
        <f t="shared" si="1"/>
        <v>0</v>
      </c>
    </row>
    <row r="43" spans="1:15" x14ac:dyDescent="0.25">
      <c r="A43" s="127"/>
      <c r="B43" s="14"/>
      <c r="C43" s="13"/>
      <c r="D43" s="130"/>
      <c r="E43" s="112"/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</v>
      </c>
      <c r="H43" s="78">
        <f t="shared" si="5"/>
        <v>0</v>
      </c>
      <c r="I43" s="88"/>
      <c r="J43" s="86"/>
      <c r="K43" s="86"/>
      <c r="L43" s="86"/>
      <c r="M43" s="86"/>
      <c r="N43" s="1"/>
      <c r="O43" s="114">
        <f t="shared" si="1"/>
        <v>0</v>
      </c>
    </row>
    <row r="44" spans="1:15" x14ac:dyDescent="0.25">
      <c r="A44" s="127"/>
      <c r="B44" s="14"/>
      <c r="C44" s="13"/>
      <c r="D44" s="130"/>
      <c r="E44" s="112"/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</v>
      </c>
      <c r="H44" s="78">
        <f t="shared" si="5"/>
        <v>0</v>
      </c>
      <c r="I44" s="88"/>
      <c r="J44" s="86"/>
      <c r="K44" s="86"/>
      <c r="L44" s="86"/>
      <c r="M44" s="86"/>
      <c r="N44" s="1"/>
      <c r="O44" s="114">
        <f t="shared" si="1"/>
        <v>0</v>
      </c>
    </row>
    <row r="45" spans="1:15" x14ac:dyDescent="0.25">
      <c r="A45" s="127"/>
      <c r="B45" s="14"/>
      <c r="C45" s="13"/>
      <c r="D45" s="130"/>
      <c r="E45" s="112"/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8">
        <f t="shared" si="5"/>
        <v>0</v>
      </c>
      <c r="I45" s="88"/>
      <c r="J45" s="86"/>
      <c r="K45" s="86"/>
      <c r="L45" s="86"/>
      <c r="M45" s="86"/>
      <c r="N45" s="1"/>
      <c r="O45" s="114">
        <f t="shared" si="1"/>
        <v>0</v>
      </c>
    </row>
    <row r="46" spans="1:15" x14ac:dyDescent="0.25">
      <c r="A46" s="127"/>
      <c r="B46" s="14"/>
      <c r="C46" s="13"/>
      <c r="D46" s="130"/>
      <c r="E46" s="112"/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</v>
      </c>
      <c r="H46" s="78">
        <f t="shared" si="5"/>
        <v>0</v>
      </c>
      <c r="I46" s="88"/>
      <c r="J46" s="86"/>
      <c r="K46" s="86"/>
      <c r="L46" s="86"/>
      <c r="M46" s="86"/>
      <c r="N46" s="1"/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5"/>
        <v>0</v>
      </c>
      <c r="I47" s="88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 t="shared" si="5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8">
        <f t="shared" si="5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8">
        <f t="shared" si="5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8">
        <f t="shared" si="5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8">
        <f t="shared" si="5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5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5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5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si="5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5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5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5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5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si="5"/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5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si="5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5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5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si="5"/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ref="H67:H72" si="6">G67*A67</f>
        <v>0</v>
      </c>
      <c r="I67" s="88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6"/>
        <v>0</v>
      </c>
      <c r="I68" s="88"/>
      <c r="J68" s="86"/>
      <c r="K68" s="86"/>
      <c r="L68" s="86"/>
      <c r="M68" s="86"/>
      <c r="N68" s="1"/>
      <c r="O68" s="114">
        <f t="shared" ref="O68:O72" si="7">$A68*$E68*(1-$N68)</f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si="6"/>
        <v>0</v>
      </c>
      <c r="I69" s="88"/>
      <c r="J69" s="86"/>
      <c r="K69" s="86"/>
      <c r="L69" s="86"/>
      <c r="M69" s="86"/>
      <c r="N69" s="1"/>
      <c r="O69" s="114">
        <f t="shared" si="7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6"/>
        <v>0</v>
      </c>
      <c r="I70" s="88"/>
      <c r="J70" s="86"/>
      <c r="K70" s="86"/>
      <c r="L70" s="86"/>
      <c r="M70" s="86"/>
      <c r="N70" s="1"/>
      <c r="O70" s="114">
        <f t="shared" si="7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6"/>
        <v>0</v>
      </c>
      <c r="I71" s="88"/>
      <c r="J71" s="86"/>
      <c r="K71" s="86"/>
      <c r="L71" s="86"/>
      <c r="M71" s="86"/>
      <c r="N71" s="1"/>
      <c r="O71" s="114">
        <f t="shared" si="7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8">
        <f t="shared" si="6"/>
        <v>0</v>
      </c>
      <c r="I72" s="89"/>
      <c r="J72" s="87"/>
      <c r="K72" s="87"/>
      <c r="L72" s="87"/>
      <c r="M72" s="87"/>
      <c r="N72" s="2"/>
      <c r="O72" s="114">
        <f t="shared" si="7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SUM(D5:D72)</f>
        <v>0</v>
      </c>
      <c r="E73" s="18" t="s">
        <v>28</v>
      </c>
      <c r="F73" s="84">
        <f>SUM(F3:F72)</f>
        <v>12.770060000000001</v>
      </c>
      <c r="G73" s="18" t="s">
        <v>29</v>
      </c>
      <c r="H73" s="79">
        <f>SUM(H5:H72)</f>
        <v>0.56000000000000005</v>
      </c>
      <c r="I73" s="106"/>
      <c r="J73" s="107"/>
      <c r="K73" s="107"/>
      <c r="L73" s="108"/>
      <c r="M73" s="108"/>
      <c r="N73" s="111"/>
      <c r="O73" s="105">
        <f>SUM(O3:O72)</f>
        <v>11.1044</v>
      </c>
    </row>
  </sheetData>
  <conditionalFormatting sqref="F3:F72">
    <cfRule type="cellIs" dxfId="13" priority="5" stopIfTrue="1" operator="equal">
      <formula>A3*E3*(1-#REF!)</formula>
    </cfRule>
  </conditionalFormatting>
  <conditionalFormatting sqref="F17:G18">
    <cfRule type="cellIs" dxfId="12" priority="1" stopIfTrue="1" operator="equal">
      <formula>A17*E17*(1-#REF!)</formula>
    </cfRule>
  </conditionalFormatting>
  <conditionalFormatting sqref="G3:G72">
    <cfRule type="cellIs" dxfId="11" priority="593" stopIfTrue="1" operator="equal">
      <formula>B3*#REF!*(1-F3)</formula>
    </cfRule>
  </conditionalFormatting>
  <conditionalFormatting sqref="H3:H72">
    <cfRule type="cellIs" dxfId="10" priority="4" stopIfTrue="1" operator="equal">
      <formula>A3*L3</formula>
    </cfRule>
  </conditionalFormatting>
  <conditionalFormatting sqref="O3:O72">
    <cfRule type="cellIs" dxfId="9" priority="2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CC3CB1-D24C-4433-9586-C0B54D98AFA3}">
  <sheetPr>
    <pageSetUpPr fitToPage="1"/>
  </sheetPr>
  <dimension ref="A1:O73"/>
  <sheetViews>
    <sheetView showZeros="0" zoomScaleNormal="100" workbookViewId="0">
      <pane xSplit="3" ySplit="2" topLeftCell="D3" activePane="bottomRight" state="frozen"/>
      <selection pane="topRight" activeCell="D1" sqref="D1"/>
      <selection pane="bottomLeft" activeCell="A3" sqref="A3"/>
      <selection pane="bottomRight" activeCell="A4" sqref="A4"/>
    </sheetView>
  </sheetViews>
  <sheetFormatPr defaultRowHeight="15" x14ac:dyDescent="0.25"/>
  <cols>
    <col min="1" max="1" width="7.7109375" bestFit="1" customWidth="1"/>
    <col min="2" max="2" width="49.7109375" customWidth="1"/>
    <col min="3" max="3" width="16.5703125" style="3" bestFit="1" customWidth="1"/>
    <col min="4" max="4" width="12.7109375" customWidth="1"/>
    <col min="5" max="5" width="10.140625" bestFit="1" customWidth="1"/>
    <col min="6" max="6" width="13.5703125" bestFit="1" customWidth="1"/>
    <col min="7" max="7" width="13.5703125" style="82" customWidth="1"/>
    <col min="8" max="8" width="14.42578125" style="3" customWidth="1"/>
    <col min="9" max="13" width="6.7109375" style="3" customWidth="1"/>
    <col min="14" max="14" width="8.7109375" customWidth="1"/>
    <col min="15" max="15" width="13.5703125" bestFit="1" customWidth="1"/>
  </cols>
  <sheetData>
    <row r="1" spans="1:15" ht="16.5" thickBot="1" x14ac:dyDescent="0.3">
      <c r="A1" s="4" t="s">
        <v>47</v>
      </c>
      <c r="B1" s="90" t="s">
        <v>92</v>
      </c>
      <c r="C1" s="5"/>
      <c r="D1" s="6"/>
      <c r="E1" s="6"/>
      <c r="F1" s="6"/>
      <c r="G1" s="80"/>
      <c r="H1" s="85"/>
      <c r="N1" s="7"/>
      <c r="O1" s="6"/>
    </row>
    <row r="2" spans="1:15" ht="15.75" thickBot="1" x14ac:dyDescent="0.3">
      <c r="A2" s="93" t="s">
        <v>48</v>
      </c>
      <c r="B2" s="94" t="s">
        <v>22</v>
      </c>
      <c r="C2" s="95" t="s">
        <v>23</v>
      </c>
      <c r="D2" s="96" t="s">
        <v>4</v>
      </c>
      <c r="E2" s="97" t="s">
        <v>24</v>
      </c>
      <c r="F2" s="97" t="s">
        <v>26</v>
      </c>
      <c r="G2" s="99" t="s">
        <v>241</v>
      </c>
      <c r="H2" s="110" t="s">
        <v>6</v>
      </c>
      <c r="I2" s="97" t="s">
        <v>77</v>
      </c>
      <c r="J2" s="97" t="s">
        <v>79</v>
      </c>
      <c r="K2" s="97" t="s">
        <v>78</v>
      </c>
      <c r="L2" s="97" t="s">
        <v>80</v>
      </c>
      <c r="M2" s="97" t="s">
        <v>248</v>
      </c>
      <c r="N2" s="98" t="s">
        <v>25</v>
      </c>
      <c r="O2" s="102" t="s">
        <v>26</v>
      </c>
    </row>
    <row r="3" spans="1:15" x14ac:dyDescent="0.25">
      <c r="A3" s="126"/>
      <c r="B3" s="91" t="s">
        <v>303</v>
      </c>
      <c r="C3" s="92"/>
      <c r="D3" s="129"/>
      <c r="E3" s="112"/>
      <c r="F3" s="112">
        <f>O3*(1+'Interne begroting'!$C$25+'Interne begroting'!$C$39)</f>
        <v>0</v>
      </c>
      <c r="G3" s="81" cm="1">
        <f t="array" ref="G3">_xlfn.IFS('Interne begroting'!$C$8=$I$2,I3,'Interne begroting'!$C$8=$J$2,J3,'Interne begroting'!$C$8=$K$2,K3,'Interne begroting'!$C$8=$L$2,L3,'Interne begroting'!$C$8="","",'Interne begroting'!$C$8=$M$2,M3,'Interne begroting'!$C$8="","")</f>
        <v>0</v>
      </c>
      <c r="H3" s="78">
        <f t="shared" ref="H3:H37" si="0">G3*A3</f>
        <v>0</v>
      </c>
      <c r="I3" s="88"/>
      <c r="J3" s="86"/>
      <c r="K3" s="86"/>
      <c r="L3" s="86"/>
      <c r="M3" s="86"/>
      <c r="N3" s="1"/>
      <c r="O3" s="114">
        <f>$A3*$E3*(1-$N3)</f>
        <v>0</v>
      </c>
    </row>
    <row r="4" spans="1:15" x14ac:dyDescent="0.25">
      <c r="A4" s="127"/>
      <c r="B4" s="14" t="s">
        <v>97</v>
      </c>
      <c r="C4" s="13"/>
      <c r="D4" s="130"/>
      <c r="E4" s="112"/>
      <c r="F4" s="112">
        <f>O4*(1+'Interne begroting'!$C$25+'Interne begroting'!$C$39)</f>
        <v>0</v>
      </c>
      <c r="G4" s="81" cm="1">
        <f t="array" ref="G4">_xlfn.IFS('Interne begroting'!$C$8=$I$2,I4,'Interne begroting'!$C$8=$J$2,J4,'Interne begroting'!$C$8=$K$2,K4,'Interne begroting'!$C$8=$L$2,L4,'Interne begroting'!$C$8="","",'Interne begroting'!$C$8=$M$2,M4,'Interne begroting'!$C$8="","")</f>
        <v>8</v>
      </c>
      <c r="H4" s="78">
        <f t="shared" si="0"/>
        <v>0</v>
      </c>
      <c r="I4" s="88">
        <v>8</v>
      </c>
      <c r="J4" s="86">
        <v>8</v>
      </c>
      <c r="K4" s="86">
        <v>8</v>
      </c>
      <c r="L4" s="86">
        <v>8</v>
      </c>
      <c r="M4" s="86"/>
      <c r="N4" s="1"/>
      <c r="O4" s="114">
        <f t="shared" ref="O4:O67" si="1">$A4*$E4*(1-$N4)</f>
        <v>0</v>
      </c>
    </row>
    <row r="5" spans="1:15" x14ac:dyDescent="0.25">
      <c r="A5" s="127"/>
      <c r="B5" s="17" t="s">
        <v>96</v>
      </c>
      <c r="C5" s="13"/>
      <c r="D5" s="130"/>
      <c r="E5" s="112"/>
      <c r="F5" s="112">
        <f>O5*(1+'Interne begroting'!$C$25+'Interne begroting'!$C$39)</f>
        <v>0</v>
      </c>
      <c r="G5" s="81" cm="1">
        <f t="array" ref="G5">_xlfn.IFS('Interne begroting'!$C$8=$I$2,I5,'Interne begroting'!$C$8=$J$2,J5,'Interne begroting'!$C$8=$K$2,K5,'Interne begroting'!$C$8=$L$2,L5,'Interne begroting'!$C$8="","",'Interne begroting'!$C$8=$M$2,M5,'Interne begroting'!$C$8="","")</f>
        <v>0</v>
      </c>
      <c r="H5" s="78">
        <f t="shared" si="0"/>
        <v>0</v>
      </c>
      <c r="I5" s="88"/>
      <c r="J5" s="86"/>
      <c r="K5" s="86"/>
      <c r="L5" s="86"/>
      <c r="M5" s="86"/>
      <c r="N5" s="1"/>
      <c r="O5" s="114">
        <f t="shared" si="1"/>
        <v>0</v>
      </c>
    </row>
    <row r="6" spans="1:15" x14ac:dyDescent="0.25">
      <c r="A6" s="127"/>
      <c r="B6" s="14" t="s">
        <v>94</v>
      </c>
      <c r="C6" s="13"/>
      <c r="D6" s="130"/>
      <c r="E6" s="112"/>
      <c r="F6" s="112">
        <f>O6*(1+'Interne begroting'!$C$25+'Interne begroting'!$C$39)</f>
        <v>0</v>
      </c>
      <c r="G6" s="81" cm="1">
        <f t="array" ref="G6">_xlfn.IFS('Interne begroting'!$C$8=$I$2,I6,'Interne begroting'!$C$8=$J$2,J6,'Interne begroting'!$C$8=$K$2,K6,'Interne begroting'!$C$8=$L$2,L6,'Interne begroting'!$C$8="","",'Interne begroting'!$C$8=$M$2,M6,'Interne begroting'!$C$8="","")</f>
        <v>0</v>
      </c>
      <c r="H6" s="78">
        <f t="shared" si="0"/>
        <v>0</v>
      </c>
      <c r="I6" s="88"/>
      <c r="J6" s="86"/>
      <c r="K6" s="86"/>
      <c r="L6" s="86"/>
      <c r="M6" s="86"/>
      <c r="N6" s="1"/>
      <c r="O6" s="114">
        <f t="shared" si="1"/>
        <v>0</v>
      </c>
    </row>
    <row r="7" spans="1:15" x14ac:dyDescent="0.25">
      <c r="A7" s="127"/>
      <c r="B7" s="14" t="s">
        <v>95</v>
      </c>
      <c r="C7" s="13"/>
      <c r="D7" s="130"/>
      <c r="E7" s="112"/>
      <c r="F7" s="112">
        <f>O7*(1+'Interne begroting'!$C$25+'Interne begroting'!$C$39)</f>
        <v>0</v>
      </c>
      <c r="G7" s="81" cm="1">
        <f t="array" ref="G7">_xlfn.IFS('Interne begroting'!$C$8=$I$2,I7,'Interne begroting'!$C$8=$J$2,J7,'Interne begroting'!$C$8=$K$2,K7,'Interne begroting'!$C$8=$L$2,L7,'Interne begroting'!$C$8="","",'Interne begroting'!$C$8=$M$2,M7,'Interne begroting'!$C$8="","")</f>
        <v>0</v>
      </c>
      <c r="H7" s="78">
        <f t="shared" si="0"/>
        <v>0</v>
      </c>
      <c r="I7" s="88"/>
      <c r="J7" s="86"/>
      <c r="K7" s="86"/>
      <c r="L7" s="86"/>
      <c r="M7" s="86"/>
      <c r="N7" s="1"/>
      <c r="O7" s="114">
        <f t="shared" si="1"/>
        <v>0</v>
      </c>
    </row>
    <row r="8" spans="1:15" x14ac:dyDescent="0.25">
      <c r="A8" s="127"/>
      <c r="B8" s="14"/>
      <c r="C8" s="13"/>
      <c r="D8" s="130"/>
      <c r="E8" s="112"/>
      <c r="F8" s="112">
        <f>O8*(1+'Interne begroting'!$C$25+'Interne begroting'!$C$39)</f>
        <v>0</v>
      </c>
      <c r="G8" s="81" cm="1">
        <f t="array" ref="G8">_xlfn.IFS('Interne begroting'!$C$8=$I$2,I8,'Interne begroting'!$C$8=$J$2,J8,'Interne begroting'!$C$8=$K$2,K8,'Interne begroting'!$C$8=$L$2,L8,'Interne begroting'!$C$8="","",'Interne begroting'!$C$8=$M$2,M8,'Interne begroting'!$C$8="","")</f>
        <v>0</v>
      </c>
      <c r="H8" s="78">
        <f t="shared" si="0"/>
        <v>0</v>
      </c>
      <c r="I8" s="88"/>
      <c r="J8" s="86"/>
      <c r="K8" s="86"/>
      <c r="L8" s="86"/>
      <c r="M8" s="86"/>
      <c r="N8" s="1"/>
      <c r="O8" s="114">
        <f t="shared" si="1"/>
        <v>0</v>
      </c>
    </row>
    <row r="9" spans="1:15" x14ac:dyDescent="0.25">
      <c r="A9" s="127"/>
      <c r="B9" s="12" t="s">
        <v>105</v>
      </c>
      <c r="C9" s="13"/>
      <c r="D9" s="130"/>
      <c r="E9" s="112"/>
      <c r="F9" s="112">
        <f>O9*(1+'Interne begroting'!$C$25+'Interne begroting'!$C$39)</f>
        <v>0</v>
      </c>
      <c r="G9" s="81" cm="1">
        <f t="array" ref="G9">_xlfn.IFS('Interne begroting'!$C$8=$I$2,I9,'Interne begroting'!$C$8=$J$2,J9,'Interne begroting'!$C$8=$K$2,K9,'Interne begroting'!$C$8=$L$2,L9,'Interne begroting'!$C$8="","",'Interne begroting'!$C$8=$M$2,M9,'Interne begroting'!$C$8="","")</f>
        <v>0</v>
      </c>
      <c r="H9" s="78">
        <f t="shared" si="0"/>
        <v>0</v>
      </c>
      <c r="I9" s="88"/>
      <c r="J9" s="86"/>
      <c r="K9" s="86"/>
      <c r="L9" s="86"/>
      <c r="M9" s="86"/>
      <c r="N9" s="1"/>
      <c r="O9" s="114">
        <f t="shared" si="1"/>
        <v>0</v>
      </c>
    </row>
    <row r="10" spans="1:15" x14ac:dyDescent="0.25">
      <c r="A10" s="127"/>
      <c r="B10" s="14" t="s">
        <v>32</v>
      </c>
      <c r="C10" s="13"/>
      <c r="D10" s="130"/>
      <c r="E10" s="112"/>
      <c r="F10" s="112">
        <f>O10*(1+'Interne begroting'!$C$25+'Interne begroting'!$C$39)</f>
        <v>0</v>
      </c>
      <c r="G10" s="81" cm="1">
        <f t="array" ref="G10">_xlfn.IFS('Interne begroting'!$C$8=$I$2,I10,'Interne begroting'!$C$8=$J$2,J10,'Interne begroting'!$C$8=$K$2,K10,'Interne begroting'!$C$8=$L$2,L10,'Interne begroting'!$C$8="","",'Interne begroting'!$C$8=$M$2,M10,'Interne begroting'!$C$8="","")</f>
        <v>0.1</v>
      </c>
      <c r="H10" s="78">
        <f t="shared" si="0"/>
        <v>0</v>
      </c>
      <c r="I10" s="88">
        <v>0.1</v>
      </c>
      <c r="J10" s="86">
        <v>0.1</v>
      </c>
      <c r="K10" s="86">
        <v>0.1</v>
      </c>
      <c r="L10" s="86">
        <v>0.1</v>
      </c>
      <c r="M10" s="86"/>
      <c r="N10" s="1"/>
      <c r="O10" s="114">
        <f t="shared" si="1"/>
        <v>0</v>
      </c>
    </row>
    <row r="11" spans="1:15" x14ac:dyDescent="0.25">
      <c r="A11" s="127"/>
      <c r="B11" s="14" t="s">
        <v>33</v>
      </c>
      <c r="C11" s="13"/>
      <c r="D11" s="130"/>
      <c r="E11" s="112"/>
      <c r="F11" s="112">
        <f>O11*(1+'Interne begroting'!$C$25+'Interne begroting'!$C$39)</f>
        <v>0</v>
      </c>
      <c r="G11" s="81" cm="1">
        <f t="array" ref="G11">_xlfn.IFS('Interne begroting'!$C$8=$I$2,I11,'Interne begroting'!$C$8=$J$2,J11,'Interne begroting'!$C$8=$K$2,K11,'Interne begroting'!$C$8=$L$2,L11,'Interne begroting'!$C$8="","",'Interne begroting'!$C$8=$M$2,M11,'Interne begroting'!$C$8="","")</f>
        <v>0.1</v>
      </c>
      <c r="H11" s="78">
        <f t="shared" si="0"/>
        <v>0</v>
      </c>
      <c r="I11" s="88">
        <v>0.1</v>
      </c>
      <c r="J11" s="86">
        <v>0.1</v>
      </c>
      <c r="K11" s="86">
        <v>0.1</v>
      </c>
      <c r="L11" s="86">
        <v>0.1</v>
      </c>
      <c r="M11" s="86"/>
      <c r="N11" s="1"/>
      <c r="O11" s="114">
        <f t="shared" si="1"/>
        <v>0</v>
      </c>
    </row>
    <row r="12" spans="1:15" x14ac:dyDescent="0.25">
      <c r="A12" s="127"/>
      <c r="B12" s="14" t="s">
        <v>34</v>
      </c>
      <c r="C12" s="13"/>
      <c r="D12" s="130"/>
      <c r="E12" s="112"/>
      <c r="F12" s="112">
        <f>O12*(1+'Interne begroting'!$C$25+'Interne begroting'!$C$39)</f>
        <v>0</v>
      </c>
      <c r="G12" s="81" cm="1">
        <f t="array" ref="G12">_xlfn.IFS('Interne begroting'!$C$8=$I$2,I12,'Interne begroting'!$C$8=$J$2,J12,'Interne begroting'!$C$8=$K$2,K12,'Interne begroting'!$C$8=$L$2,L12,'Interne begroting'!$C$8="","",'Interne begroting'!$C$8=$M$2,M12,'Interne begroting'!$C$8="","")</f>
        <v>0.1</v>
      </c>
      <c r="H12" s="78">
        <f t="shared" si="0"/>
        <v>0</v>
      </c>
      <c r="I12" s="88">
        <v>0.1</v>
      </c>
      <c r="J12" s="86">
        <v>0.1</v>
      </c>
      <c r="K12" s="86">
        <v>0.1</v>
      </c>
      <c r="L12" s="86">
        <v>0.1</v>
      </c>
      <c r="M12" s="86"/>
      <c r="N12" s="1"/>
      <c r="O12" s="114">
        <f t="shared" si="1"/>
        <v>0</v>
      </c>
    </row>
    <row r="13" spans="1:15" x14ac:dyDescent="0.25">
      <c r="A13" s="127"/>
      <c r="B13" s="14" t="s">
        <v>35</v>
      </c>
      <c r="C13" s="13"/>
      <c r="D13" s="130"/>
      <c r="E13" s="112"/>
      <c r="F13" s="112">
        <f>O13*(1+'Interne begroting'!$C$25+'Interne begroting'!$C$39)</f>
        <v>0</v>
      </c>
      <c r="G13" s="81" cm="1">
        <f t="array" ref="G13">_xlfn.IFS('Interne begroting'!$C$8=$I$2,I13,'Interne begroting'!$C$8=$J$2,J13,'Interne begroting'!$C$8=$K$2,K13,'Interne begroting'!$C$8=$L$2,L13,'Interne begroting'!$C$8="","",'Interne begroting'!$C$8=$M$2,M13,'Interne begroting'!$C$8="","")</f>
        <v>0.1</v>
      </c>
      <c r="H13" s="78">
        <f t="shared" si="0"/>
        <v>0</v>
      </c>
      <c r="I13" s="88">
        <v>0.1</v>
      </c>
      <c r="J13" s="86">
        <v>0.1</v>
      </c>
      <c r="K13" s="86">
        <v>0.1</v>
      </c>
      <c r="L13" s="86">
        <v>0.1</v>
      </c>
      <c r="M13" s="86"/>
      <c r="N13" s="1"/>
      <c r="O13" s="114">
        <f t="shared" si="1"/>
        <v>0</v>
      </c>
    </row>
    <row r="14" spans="1:15" x14ac:dyDescent="0.25">
      <c r="A14" s="127"/>
      <c r="B14" s="14" t="s">
        <v>36</v>
      </c>
      <c r="C14" s="13"/>
      <c r="D14" s="130"/>
      <c r="E14" s="112"/>
      <c r="F14" s="112">
        <f>O14*(1+'Interne begroting'!$C$25+'Interne begroting'!$C$39)</f>
        <v>0</v>
      </c>
      <c r="G14" s="81" cm="1">
        <f t="array" ref="G14">_xlfn.IFS('Interne begroting'!$C$8=$I$2,I14,'Interne begroting'!$C$8=$J$2,J14,'Interne begroting'!$C$8=$K$2,K14,'Interne begroting'!$C$8=$L$2,L14,'Interne begroting'!$C$8="","",'Interne begroting'!$C$8=$M$2,M14,'Interne begroting'!$C$8="","")</f>
        <v>0.28999999999999998</v>
      </c>
      <c r="H14" s="78">
        <f t="shared" si="0"/>
        <v>0</v>
      </c>
      <c r="I14" s="88">
        <v>0.28999999999999998</v>
      </c>
      <c r="J14" s="86">
        <v>0.28999999999999998</v>
      </c>
      <c r="K14" s="86">
        <v>0.28999999999999998</v>
      </c>
      <c r="L14" s="86">
        <v>0.28999999999999998</v>
      </c>
      <c r="M14" s="86"/>
      <c r="N14" s="1"/>
      <c r="O14" s="114">
        <f t="shared" si="1"/>
        <v>0</v>
      </c>
    </row>
    <row r="15" spans="1:15" x14ac:dyDescent="0.25">
      <c r="A15" s="127"/>
      <c r="B15" s="14" t="s">
        <v>37</v>
      </c>
      <c r="C15" s="13"/>
      <c r="D15" s="130"/>
      <c r="E15" s="112"/>
      <c r="F15" s="112">
        <f>O15*(1+'Interne begroting'!$C$25+'Interne begroting'!$C$39)</f>
        <v>0</v>
      </c>
      <c r="G15" s="81" cm="1">
        <f t="array" ref="G15">_xlfn.IFS('Interne begroting'!$C$8=$I$2,I15,'Interne begroting'!$C$8=$J$2,J15,'Interne begroting'!$C$8=$K$2,K15,'Interne begroting'!$C$8=$L$2,L15,'Interne begroting'!$C$8="","",'Interne begroting'!$C$8=$M$2,M15,'Interne begroting'!$C$8="","")</f>
        <v>0.28999999999999998</v>
      </c>
      <c r="H15" s="78">
        <f t="shared" si="0"/>
        <v>0</v>
      </c>
      <c r="I15" s="88">
        <v>0.28999999999999998</v>
      </c>
      <c r="J15" s="86">
        <v>0.28999999999999998</v>
      </c>
      <c r="K15" s="86">
        <v>0.28999999999999998</v>
      </c>
      <c r="L15" s="86">
        <v>0.28999999999999998</v>
      </c>
      <c r="M15" s="86"/>
      <c r="N15" s="1"/>
      <c r="O15" s="114">
        <f t="shared" si="1"/>
        <v>0</v>
      </c>
    </row>
    <row r="16" spans="1:15" x14ac:dyDescent="0.25">
      <c r="A16" s="127"/>
      <c r="B16" s="14" t="s">
        <v>38</v>
      </c>
      <c r="C16" s="13"/>
      <c r="D16" s="130"/>
      <c r="E16" s="112"/>
      <c r="F16" s="112">
        <f>O16*(1+'Interne begroting'!$C$25+'Interne begroting'!$C$39)</f>
        <v>0</v>
      </c>
      <c r="G16" s="81" cm="1">
        <f t="array" ref="G16">_xlfn.IFS('Interne begroting'!$C$8=$I$2,I16,'Interne begroting'!$C$8=$J$2,J16,'Interne begroting'!$C$8=$K$2,K16,'Interne begroting'!$C$8=$L$2,L16,'Interne begroting'!$C$8="","",'Interne begroting'!$C$8=$M$2,M16,'Interne begroting'!$C$8="","")</f>
        <v>0.5</v>
      </c>
      <c r="H16" s="78">
        <f t="shared" si="0"/>
        <v>0</v>
      </c>
      <c r="I16" s="88">
        <v>0.5</v>
      </c>
      <c r="J16" s="86">
        <v>0.5</v>
      </c>
      <c r="K16" s="86">
        <v>0.5</v>
      </c>
      <c r="L16" s="86">
        <v>0.5</v>
      </c>
      <c r="M16" s="86"/>
      <c r="N16" s="1"/>
      <c r="O16" s="114">
        <f t="shared" si="1"/>
        <v>0</v>
      </c>
    </row>
    <row r="17" spans="1:15" x14ac:dyDescent="0.25">
      <c r="A17" s="127"/>
      <c r="B17" s="14" t="s">
        <v>39</v>
      </c>
      <c r="C17" s="13"/>
      <c r="D17" s="130"/>
      <c r="E17" s="112"/>
      <c r="F17" s="112">
        <f>O17*(1+'Interne begroting'!$C$25+'Interne begroting'!$C$39)</f>
        <v>0</v>
      </c>
      <c r="G17" s="81" cm="1">
        <f t="array" ref="G17">_xlfn.IFS('Interne begroting'!$C$8=$I$2,I17,'Interne begroting'!$C$8=$J$2,J17,'Interne begroting'!$C$8=$K$2,K17,'Interne begroting'!$C$8=$L$2,L17,'Interne begroting'!$C$8="","",'Interne begroting'!$C$8=$M$2,M17,'Interne begroting'!$C$8="","")</f>
        <v>0.5</v>
      </c>
      <c r="H17" s="78">
        <f t="shared" si="0"/>
        <v>0</v>
      </c>
      <c r="I17" s="88">
        <v>0.5</v>
      </c>
      <c r="J17" s="86">
        <v>0.5</v>
      </c>
      <c r="K17" s="86">
        <v>0.5</v>
      </c>
      <c r="L17" s="86">
        <v>0.5</v>
      </c>
      <c r="M17" s="86"/>
      <c r="N17" s="1"/>
      <c r="O17" s="114">
        <f t="shared" si="1"/>
        <v>0</v>
      </c>
    </row>
    <row r="18" spans="1:15" x14ac:dyDescent="0.25">
      <c r="A18" s="127"/>
      <c r="B18" s="14" t="s">
        <v>40</v>
      </c>
      <c r="C18" s="13"/>
      <c r="D18" s="130"/>
      <c r="E18" s="112"/>
      <c r="F18" s="112">
        <f>O18*(1+'Interne begroting'!$C$25+'Interne begroting'!$C$39)</f>
        <v>0</v>
      </c>
      <c r="G18" s="81" cm="1">
        <f t="array" ref="G18">_xlfn.IFS('Interne begroting'!$C$8=$I$2,I18,'Interne begroting'!$C$8=$J$2,J18,'Interne begroting'!$C$8=$K$2,K18,'Interne begroting'!$C$8=$L$2,L18,'Interne begroting'!$C$8="","",'Interne begroting'!$C$8=$M$2,M18,'Interne begroting'!$C$8="","")</f>
        <v>0.1</v>
      </c>
      <c r="H18" s="78">
        <f t="shared" si="0"/>
        <v>0</v>
      </c>
      <c r="I18" s="88">
        <v>0.1</v>
      </c>
      <c r="J18" s="86">
        <v>0.1</v>
      </c>
      <c r="K18" s="86">
        <v>0.1</v>
      </c>
      <c r="L18" s="86">
        <v>0.1</v>
      </c>
      <c r="M18" s="86"/>
      <c r="N18" s="1"/>
      <c r="O18" s="114">
        <f t="shared" si="1"/>
        <v>0</v>
      </c>
    </row>
    <row r="19" spans="1:15" x14ac:dyDescent="0.25">
      <c r="A19" s="127"/>
      <c r="B19" s="14" t="s">
        <v>41</v>
      </c>
      <c r="C19" s="13"/>
      <c r="D19" s="130"/>
      <c r="E19" s="112"/>
      <c r="F19" s="112">
        <f>O19*(1+'Interne begroting'!$C$25+'Interne begroting'!$C$39)</f>
        <v>0</v>
      </c>
      <c r="G19" s="81" cm="1">
        <f t="array" ref="G19">_xlfn.IFS('Interne begroting'!$C$8=$I$2,I19,'Interne begroting'!$C$8=$J$2,J19,'Interne begroting'!$C$8=$K$2,K19,'Interne begroting'!$C$8=$L$2,L19,'Interne begroting'!$C$8="","",'Interne begroting'!$C$8=$M$2,M19,'Interne begroting'!$C$8="","")</f>
        <v>0.5</v>
      </c>
      <c r="H19" s="78">
        <f t="shared" si="0"/>
        <v>0</v>
      </c>
      <c r="I19" s="88">
        <v>0.5</v>
      </c>
      <c r="J19" s="86">
        <v>0.5</v>
      </c>
      <c r="K19" s="86">
        <v>0.5</v>
      </c>
      <c r="L19" s="86">
        <v>0.5</v>
      </c>
      <c r="M19" s="86"/>
      <c r="N19" s="1"/>
      <c r="O19" s="114">
        <f t="shared" si="1"/>
        <v>0</v>
      </c>
    </row>
    <row r="20" spans="1:15" x14ac:dyDescent="0.25">
      <c r="A20" s="127"/>
      <c r="B20" s="14" t="s">
        <v>42</v>
      </c>
      <c r="C20" s="13"/>
      <c r="D20" s="130"/>
      <c r="E20" s="112"/>
      <c r="F20" s="112">
        <f>O20*(1+'Interne begroting'!$C$25+'Interne begroting'!$C$39)</f>
        <v>0</v>
      </c>
      <c r="G20" s="81" cm="1">
        <f t="array" ref="G20">_xlfn.IFS('Interne begroting'!$C$8=$I$2,I20,'Interne begroting'!$C$8=$J$2,J20,'Interne begroting'!$C$8=$K$2,K20,'Interne begroting'!$C$8=$L$2,L20,'Interne begroting'!$C$8="","",'Interne begroting'!$C$8=$M$2,M20,'Interne begroting'!$C$8="","")</f>
        <v>1.5</v>
      </c>
      <c r="H20" s="78">
        <f t="shared" si="0"/>
        <v>0</v>
      </c>
      <c r="I20" s="88">
        <v>1.5</v>
      </c>
      <c r="J20" s="86">
        <v>1.5</v>
      </c>
      <c r="K20" s="86">
        <v>1.5</v>
      </c>
      <c r="L20" s="86">
        <v>1.5</v>
      </c>
      <c r="M20" s="86"/>
      <c r="N20" s="1"/>
      <c r="O20" s="114">
        <f t="shared" si="1"/>
        <v>0</v>
      </c>
    </row>
    <row r="21" spans="1:15" x14ac:dyDescent="0.25">
      <c r="A21" s="127"/>
      <c r="B21" s="14" t="s">
        <v>106</v>
      </c>
      <c r="C21" s="13"/>
      <c r="D21" s="130"/>
      <c r="E21" s="112"/>
      <c r="F21" s="112">
        <f>O21*(1+'Interne begroting'!$C$25+'Interne begroting'!$C$39)</f>
        <v>0</v>
      </c>
      <c r="G21" s="81" cm="1">
        <f t="array" ref="G21">_xlfn.IFS('Interne begroting'!$C$8=$I$2,I21,'Interne begroting'!$C$8=$J$2,J21,'Interne begroting'!$C$8=$K$2,K21,'Interne begroting'!$C$8=$L$2,L21,'Interne begroting'!$C$8="","",'Interne begroting'!$C$8=$M$2,M21,'Interne begroting'!$C$8="","")</f>
        <v>0.1</v>
      </c>
      <c r="H21" s="78">
        <f t="shared" si="0"/>
        <v>0</v>
      </c>
      <c r="I21" s="88">
        <v>0.1</v>
      </c>
      <c r="J21" s="86">
        <v>0.1</v>
      </c>
      <c r="K21" s="86">
        <v>0.1</v>
      </c>
      <c r="L21" s="86">
        <v>0.1</v>
      </c>
      <c r="M21" s="86"/>
      <c r="N21" s="1"/>
      <c r="O21" s="114">
        <f t="shared" si="1"/>
        <v>0</v>
      </c>
    </row>
    <row r="22" spans="1:15" x14ac:dyDescent="0.25">
      <c r="A22" s="127"/>
      <c r="B22" s="12"/>
      <c r="C22" s="13"/>
      <c r="D22" s="130"/>
      <c r="E22" s="112"/>
      <c r="F22" s="112">
        <f>O22*(1+'Interne begroting'!$C$25+'Interne begroting'!$C$39)</f>
        <v>0</v>
      </c>
      <c r="G22" s="81" cm="1">
        <f t="array" ref="G22">_xlfn.IFS('Interne begroting'!$C$8=$I$2,I22,'Interne begroting'!$C$8=$J$2,J22,'Interne begroting'!$C$8=$K$2,K22,'Interne begroting'!$C$8=$L$2,L22,'Interne begroting'!$C$8="","",'Interne begroting'!$C$8=$M$2,M22,'Interne begroting'!$C$8="","")</f>
        <v>0</v>
      </c>
      <c r="H22" s="78">
        <f t="shared" si="0"/>
        <v>0</v>
      </c>
      <c r="I22" s="88"/>
      <c r="J22" s="86"/>
      <c r="K22" s="86"/>
      <c r="L22" s="86"/>
      <c r="M22" s="86"/>
      <c r="N22" s="1"/>
      <c r="O22" s="114">
        <f t="shared" si="1"/>
        <v>0</v>
      </c>
    </row>
    <row r="23" spans="1:15" x14ac:dyDescent="0.25">
      <c r="A23" s="127"/>
      <c r="B23" s="12" t="s">
        <v>98</v>
      </c>
      <c r="C23" s="13"/>
      <c r="D23" s="130"/>
      <c r="E23" s="112"/>
      <c r="F23" s="112">
        <f>O23*(1+'Interne begroting'!$C$25+'Interne begroting'!$C$39)</f>
        <v>0</v>
      </c>
      <c r="G23" s="81" cm="1">
        <f t="array" ref="G23">_xlfn.IFS('Interne begroting'!$C$8=$I$2,I23,'Interne begroting'!$C$8=$J$2,J23,'Interne begroting'!$C$8=$K$2,K23,'Interne begroting'!$C$8=$L$2,L23,'Interne begroting'!$C$8="","",'Interne begroting'!$C$8=$M$2,M23,'Interne begroting'!$C$8="","")</f>
        <v>0</v>
      </c>
      <c r="H23" s="78">
        <f t="shared" si="0"/>
        <v>0</v>
      </c>
      <c r="I23" s="88"/>
      <c r="J23" s="86"/>
      <c r="K23" s="86"/>
      <c r="L23" s="86"/>
      <c r="M23" s="86"/>
      <c r="N23" s="1"/>
      <c r="O23" s="114">
        <f t="shared" si="1"/>
        <v>0</v>
      </c>
    </row>
    <row r="24" spans="1:15" x14ac:dyDescent="0.25">
      <c r="A24" s="127"/>
      <c r="B24" s="137" t="str">
        <f>Installatiedelen!B15</f>
        <v>Kunststof installatiebuis 3/4 (19mm)</v>
      </c>
      <c r="C24" s="138">
        <f>Installatiedelen!C15</f>
        <v>1196030204</v>
      </c>
      <c r="D24" s="143"/>
      <c r="E24" s="139">
        <f>Installatiedelen!E15</f>
        <v>1.96</v>
      </c>
      <c r="F24" s="112">
        <f>O24*(1+'Interne begroting'!$C$25+'Interne begroting'!$C$39)</f>
        <v>0</v>
      </c>
      <c r="G24" s="144">
        <f>Installatiedelen!G15</f>
        <v>0.17</v>
      </c>
      <c r="H24" s="145">
        <f>Installatiedelen!H15</f>
        <v>0</v>
      </c>
      <c r="I24" s="140">
        <f>Installatiedelen!I15</f>
        <v>0.17</v>
      </c>
      <c r="J24" s="141">
        <f>Installatiedelen!J15</f>
        <v>0.16</v>
      </c>
      <c r="K24" s="141">
        <f>Installatiedelen!K15</f>
        <v>0.16</v>
      </c>
      <c r="L24" s="141">
        <f>Installatiedelen!L15</f>
        <v>0.15</v>
      </c>
      <c r="M24" s="141">
        <f>Installatiedelen!M15</f>
        <v>0</v>
      </c>
      <c r="N24" s="142">
        <f>Installatiedelen!N15</f>
        <v>0.7</v>
      </c>
      <c r="O24" s="114">
        <f t="shared" si="1"/>
        <v>0</v>
      </c>
    </row>
    <row r="25" spans="1:15" x14ac:dyDescent="0.25">
      <c r="A25" s="127"/>
      <c r="B25" s="137" t="str">
        <f>Installatiedelen!B16</f>
        <v>Buisklem EC19 3/4</v>
      </c>
      <c r="C25" s="138">
        <f>Installatiedelen!C16</f>
        <v>230219</v>
      </c>
      <c r="D25" s="143"/>
      <c r="E25" s="139">
        <f>Installatiedelen!E16</f>
        <v>0.5</v>
      </c>
      <c r="F25" s="112">
        <f>O25*(1+'Interne begroting'!$C$25+'Interne begroting'!$C$39)</f>
        <v>0</v>
      </c>
      <c r="G25" s="144">
        <f>Installatiedelen!G16</f>
        <v>0</v>
      </c>
      <c r="H25" s="145">
        <f>Installatiedelen!H16</f>
        <v>0</v>
      </c>
      <c r="I25" s="140">
        <f>Installatiedelen!I16</f>
        <v>0</v>
      </c>
      <c r="J25" s="141">
        <f>Installatiedelen!J16</f>
        <v>0</v>
      </c>
      <c r="K25" s="141">
        <f>Installatiedelen!K16</f>
        <v>0</v>
      </c>
      <c r="L25" s="141">
        <f>Installatiedelen!L16</f>
        <v>0</v>
      </c>
      <c r="M25" s="141">
        <f>Installatiedelen!M16</f>
        <v>0</v>
      </c>
      <c r="N25" s="142">
        <f>Installatiedelen!N16</f>
        <v>0.41</v>
      </c>
      <c r="O25" s="114">
        <f t="shared" si="1"/>
        <v>0</v>
      </c>
    </row>
    <row r="26" spans="1:15" x14ac:dyDescent="0.25">
      <c r="A26" s="127">
        <v>1</v>
      </c>
      <c r="B26" s="137" t="str">
        <f>Installatiedelen!B4</f>
        <v>Hafobox 3640 Opbouwdoos wand/plafond</v>
      </c>
      <c r="C26" s="138" t="str">
        <f>Installatiedelen!C4</f>
        <v>1SPA007130F9110</v>
      </c>
      <c r="D26" s="143"/>
      <c r="E26" s="139">
        <f>Installatiedelen!E4</f>
        <v>11.62</v>
      </c>
      <c r="F26" s="112">
        <f>O26*(1+'Interne begroting'!$C$25+'Interne begroting'!$C$39)</f>
        <v>5.6124600000000004</v>
      </c>
      <c r="G26" s="144">
        <f>Installatiedelen!G4</f>
        <v>0.38</v>
      </c>
      <c r="H26" s="145">
        <f>Installatiedelen!H4</f>
        <v>0.38</v>
      </c>
      <c r="I26" s="140">
        <f>Installatiedelen!I4</f>
        <v>0.38</v>
      </c>
      <c r="J26" s="141">
        <f>Installatiedelen!J4</f>
        <v>0.35</v>
      </c>
      <c r="K26" s="141">
        <f>Installatiedelen!K4</f>
        <v>0.34</v>
      </c>
      <c r="L26" s="141">
        <f>Installatiedelen!L4</f>
        <v>0.31</v>
      </c>
      <c r="M26" s="141">
        <f>Installatiedelen!M4</f>
        <v>0</v>
      </c>
      <c r="N26" s="142">
        <f>Installatiedelen!N4</f>
        <v>0.57999999999999996</v>
      </c>
      <c r="O26" s="114">
        <f t="shared" si="1"/>
        <v>4.8803999999999998</v>
      </c>
    </row>
    <row r="27" spans="1:15" x14ac:dyDescent="0.25">
      <c r="A27" s="127">
        <v>2</v>
      </c>
      <c r="B27" s="146" t="str">
        <f>Installatiedelen!B5</f>
        <v>Hafobox 165A Inbouwdoos wand/plafond</v>
      </c>
      <c r="C27" s="138">
        <f>Installatiedelen!C5</f>
        <v>7110410</v>
      </c>
      <c r="D27" s="143"/>
      <c r="E27" s="139">
        <f>Installatiedelen!E5</f>
        <v>5.27</v>
      </c>
      <c r="F27" s="112">
        <f>O27*(1+'Interne begroting'!$C$25+'Interne begroting'!$C$39)</f>
        <v>5.2120300000000013</v>
      </c>
      <c r="G27" s="144">
        <f>Installatiedelen!G5</f>
        <v>0.38</v>
      </c>
      <c r="H27" s="145">
        <f>Installatiedelen!H5</f>
        <v>0</v>
      </c>
      <c r="I27" s="140">
        <f>Installatiedelen!I5</f>
        <v>0.38</v>
      </c>
      <c r="J27" s="141">
        <f>Installatiedelen!J5</f>
        <v>0.35</v>
      </c>
      <c r="K27" s="141">
        <f>Installatiedelen!K5</f>
        <v>0.34</v>
      </c>
      <c r="L27" s="141">
        <f>Installatiedelen!L5</f>
        <v>0.31</v>
      </c>
      <c r="M27" s="141">
        <f>Installatiedelen!M5</f>
        <v>0</v>
      </c>
      <c r="N27" s="142">
        <f>Installatiedelen!N5</f>
        <v>0.56999999999999995</v>
      </c>
      <c r="O27" s="114">
        <f t="shared" si="1"/>
        <v>4.5322000000000005</v>
      </c>
    </row>
    <row r="28" spans="1:15" x14ac:dyDescent="0.25">
      <c r="A28" s="135">
        <f>(A26+A27)*4</f>
        <v>12</v>
      </c>
      <c r="B28" s="137" t="str">
        <f>Installatiedelen!B9</f>
        <v>Lasklem 5 aders</v>
      </c>
      <c r="C28" s="138" t="str">
        <f>Installatiedelen!C9</f>
        <v>2273-205</v>
      </c>
      <c r="D28" s="143"/>
      <c r="E28" s="139">
        <f>Installatiedelen!E9</f>
        <v>0.26</v>
      </c>
      <c r="F28" s="112">
        <f>O28*(1+'Interne begroting'!$C$25+'Interne begroting'!$C$39)</f>
        <v>2.1886800000000002</v>
      </c>
      <c r="G28" s="144">
        <f>Installatiedelen!G9</f>
        <v>0.35</v>
      </c>
      <c r="H28" s="145">
        <f>Installatiedelen!H9</f>
        <v>1.4</v>
      </c>
      <c r="I28" s="140">
        <f>Installatiedelen!I9</f>
        <v>0.35</v>
      </c>
      <c r="J28" s="141">
        <f>Installatiedelen!J9</f>
        <v>0.33</v>
      </c>
      <c r="K28" s="141">
        <f>Installatiedelen!K9</f>
        <v>0.32</v>
      </c>
      <c r="L28" s="141">
        <f>Installatiedelen!L9</f>
        <v>0.28999999999999998</v>
      </c>
      <c r="M28" s="141">
        <f>Installatiedelen!M9</f>
        <v>0</v>
      </c>
      <c r="N28" s="142">
        <f>Installatiedelen!N9</f>
        <v>0.39</v>
      </c>
      <c r="O28" s="114">
        <f t="shared" si="1"/>
        <v>1.9032</v>
      </c>
    </row>
    <row r="29" spans="1:15" x14ac:dyDescent="0.25">
      <c r="A29" s="127"/>
      <c r="B29" s="137" t="str">
        <f>Installatiedelen!B6</f>
        <v>Inbouwdoos multi 2x19</v>
      </c>
      <c r="C29" s="138" t="str">
        <f>Installatiedelen!C6</f>
        <v>1SPA007120F0260</v>
      </c>
      <c r="D29" s="143"/>
      <c r="E29" s="139">
        <f>Installatiedelen!E6</f>
        <v>6.16</v>
      </c>
      <c r="F29" s="112">
        <f>O29*(1+'Interne begroting'!$C$25+'Interne begroting'!$C$39)</f>
        <v>0</v>
      </c>
      <c r="G29" s="144">
        <f>Installatiedelen!G6</f>
        <v>0.33</v>
      </c>
      <c r="H29" s="145">
        <f>Installatiedelen!H6</f>
        <v>0</v>
      </c>
      <c r="I29" s="140">
        <f>Installatiedelen!I6</f>
        <v>0.33</v>
      </c>
      <c r="J29" s="141">
        <f>Installatiedelen!J6</f>
        <v>0.31</v>
      </c>
      <c r="K29" s="141">
        <f>Installatiedelen!K6</f>
        <v>0.3</v>
      </c>
      <c r="L29" s="141">
        <f>Installatiedelen!L6</f>
        <v>0.27</v>
      </c>
      <c r="M29" s="141">
        <f>Installatiedelen!M6</f>
        <v>0</v>
      </c>
      <c r="N29" s="142">
        <f>Installatiedelen!N6</f>
        <v>0.57999999999999996</v>
      </c>
      <c r="O29" s="114">
        <f t="shared" si="1"/>
        <v>0</v>
      </c>
    </row>
    <row r="30" spans="1:15" x14ac:dyDescent="0.25">
      <c r="A30" s="127"/>
      <c r="B30" s="137" t="str">
        <f>Installatiedelen!B7</f>
        <v>Inbouwdoos multi 40/50</v>
      </c>
      <c r="C30" s="138" t="str">
        <f>Installatiedelen!C7</f>
        <v>1SPA007120F0110</v>
      </c>
      <c r="D30" s="143"/>
      <c r="E30" s="139">
        <f>Installatiedelen!E7</f>
        <v>4.38</v>
      </c>
      <c r="F30" s="112">
        <f>O30*(1+'Interne begroting'!$C$25+'Interne begroting'!$C$39)</f>
        <v>0</v>
      </c>
      <c r="G30" s="144">
        <f>Installatiedelen!G7</f>
        <v>0.33</v>
      </c>
      <c r="H30" s="145">
        <f>Installatiedelen!H7</f>
        <v>0</v>
      </c>
      <c r="I30" s="147">
        <f>Installatiedelen!I7</f>
        <v>0.33</v>
      </c>
      <c r="J30" s="141">
        <f>Installatiedelen!J7</f>
        <v>0.31</v>
      </c>
      <c r="K30" s="141">
        <f>Installatiedelen!K7</f>
        <v>0.3</v>
      </c>
      <c r="L30" s="141">
        <f>Installatiedelen!L7</f>
        <v>0.27</v>
      </c>
      <c r="M30" s="141">
        <f>Installatiedelen!M7</f>
        <v>0</v>
      </c>
      <c r="N30" s="142">
        <f>Installatiedelen!N7</f>
        <v>0.56999999999999995</v>
      </c>
      <c r="O30" s="114">
        <f t="shared" si="1"/>
        <v>0</v>
      </c>
    </row>
    <row r="31" spans="1:15" x14ac:dyDescent="0.25">
      <c r="A31" s="127"/>
      <c r="B31" s="137" t="str">
        <f>Installatiedelen!B8</f>
        <v>Inbouwdoos hollewand HW52-F</v>
      </c>
      <c r="C31" s="138" t="str">
        <f>Installatiedelen!C8</f>
        <v>1SPA007126F0401</v>
      </c>
      <c r="D31" s="143"/>
      <c r="E31" s="139">
        <f>Installatiedelen!E8</f>
        <v>6.77</v>
      </c>
      <c r="F31" s="112">
        <f>O31*(1+'Interne begroting'!$C$25+'Interne begroting'!$C$39)</f>
        <v>0</v>
      </c>
      <c r="G31" s="144">
        <f>Installatiedelen!G8</f>
        <v>0.22</v>
      </c>
      <c r="H31" s="145">
        <f>Installatiedelen!H8</f>
        <v>0</v>
      </c>
      <c r="I31" s="147">
        <f>Installatiedelen!I8</f>
        <v>0.22</v>
      </c>
      <c r="J31" s="141">
        <f>Installatiedelen!J8</f>
        <v>0.21</v>
      </c>
      <c r="K31" s="141">
        <f>Installatiedelen!K8</f>
        <v>0.2</v>
      </c>
      <c r="L31" s="141">
        <f>Installatiedelen!L8</f>
        <v>0.18</v>
      </c>
      <c r="M31" s="141">
        <f>Installatiedelen!M8</f>
        <v>0</v>
      </c>
      <c r="N31" s="142">
        <f>Installatiedelen!N8</f>
        <v>0.57999999999999996</v>
      </c>
      <c r="O31" s="114">
        <f t="shared" si="1"/>
        <v>0</v>
      </c>
    </row>
    <row r="32" spans="1:15" x14ac:dyDescent="0.25">
      <c r="A32" s="127"/>
      <c r="B32" s="14" t="s">
        <v>99</v>
      </c>
      <c r="C32" s="13">
        <v>127274</v>
      </c>
      <c r="D32" s="130"/>
      <c r="E32" s="112">
        <v>5.8</v>
      </c>
      <c r="F32" s="112">
        <f>O32*(1+'Interne begroting'!$C$25+'Interne begroting'!$C$39)</f>
        <v>0</v>
      </c>
      <c r="G32" s="81" cm="1">
        <f t="array" ref="G32">_xlfn.IFS('Interne begroting'!$C$8=$I$2,I32,'Interne begroting'!$C$8=$J$2,J32,'Interne begroting'!$C$8=$K$2,K32,'Interne begroting'!$C$8=$L$2,L32,'Interne begroting'!$C$8="","",'Interne begroting'!$C$8=$M$2,M32,'Interne begroting'!$C$8="","")</f>
        <v>4.4999999999999998E-2</v>
      </c>
      <c r="H32" s="78">
        <f t="shared" si="0"/>
        <v>0</v>
      </c>
      <c r="I32" s="88">
        <v>4.4999999999999998E-2</v>
      </c>
      <c r="J32" s="86">
        <v>4.4999999999999998E-2</v>
      </c>
      <c r="K32" s="86">
        <v>4.4999999999999998E-2</v>
      </c>
      <c r="L32" s="86">
        <v>4.4999999999999998E-2</v>
      </c>
      <c r="M32" s="86"/>
      <c r="N32" s="1">
        <v>0.21</v>
      </c>
      <c r="O32" s="114">
        <f t="shared" si="1"/>
        <v>0</v>
      </c>
    </row>
    <row r="33" spans="1:15" x14ac:dyDescent="0.25">
      <c r="A33" s="127"/>
      <c r="B33" s="14" t="s">
        <v>100</v>
      </c>
      <c r="C33" s="13" t="s">
        <v>101</v>
      </c>
      <c r="D33" s="130"/>
      <c r="E33" s="112">
        <v>2.11</v>
      </c>
      <c r="F33" s="112">
        <f>O33*(1+'Interne begroting'!$C$25+'Interne begroting'!$C$39)</f>
        <v>0</v>
      </c>
      <c r="G33" s="81" cm="1">
        <f t="array" ref="G33">_xlfn.IFS('Interne begroting'!$C$8=$I$2,I33,'Interne begroting'!$C$8=$J$2,J33,'Interne begroting'!$C$8=$K$2,K33,'Interne begroting'!$C$8=$L$2,L33,'Interne begroting'!$C$8="","",'Interne begroting'!$C$8=$M$2,M33,'Interne begroting'!$C$8="","")</f>
        <v>4.4999999999999998E-2</v>
      </c>
      <c r="H33" s="78">
        <f t="shared" si="0"/>
        <v>0</v>
      </c>
      <c r="I33" s="88">
        <v>4.4999999999999998E-2</v>
      </c>
      <c r="J33" s="86">
        <v>4.4999999999999998E-2</v>
      </c>
      <c r="K33" s="86">
        <v>4.4999999999999998E-2</v>
      </c>
      <c r="L33" s="86">
        <v>4.4999999999999998E-2</v>
      </c>
      <c r="M33" s="86"/>
      <c r="N33" s="1">
        <v>0.31</v>
      </c>
      <c r="O33" s="114">
        <f t="shared" si="1"/>
        <v>0</v>
      </c>
    </row>
    <row r="34" spans="1:15" x14ac:dyDescent="0.25">
      <c r="A34" s="127"/>
      <c r="B34" s="12"/>
      <c r="C34" s="13"/>
      <c r="D34" s="130"/>
      <c r="E34" s="112"/>
      <c r="F34" s="112">
        <f>O34*(1+'Interne begroting'!$C$25+'Interne begroting'!$C$39)</f>
        <v>0</v>
      </c>
      <c r="G34" s="81" cm="1">
        <f t="array" ref="G34">_xlfn.IFS('Interne begroting'!$C$8=$I$2,I34,'Interne begroting'!$C$8=$J$2,J34,'Interne begroting'!$C$8=$K$2,K34,'Interne begroting'!$C$8=$L$2,L34,'Interne begroting'!$C$8="","",'Interne begroting'!$C$8=$M$2,M34,'Interne begroting'!$C$8="","")</f>
        <v>0</v>
      </c>
      <c r="H34" s="78">
        <f t="shared" si="0"/>
        <v>0</v>
      </c>
      <c r="I34" s="88"/>
      <c r="J34" s="86"/>
      <c r="K34" s="86"/>
      <c r="L34" s="86"/>
      <c r="M34" s="86"/>
      <c r="N34" s="1"/>
      <c r="O34" s="114">
        <f t="shared" si="1"/>
        <v>0</v>
      </c>
    </row>
    <row r="35" spans="1:15" x14ac:dyDescent="0.25">
      <c r="A35" s="127"/>
      <c r="B35" s="12" t="s">
        <v>93</v>
      </c>
      <c r="C35" s="13"/>
      <c r="D35" s="130"/>
      <c r="E35" s="112"/>
      <c r="F35" s="112">
        <f>O35*(1+'Interne begroting'!$C$25+'Interne begroting'!$C$39)</f>
        <v>0</v>
      </c>
      <c r="G35" s="81" cm="1">
        <f t="array" ref="G35">_xlfn.IFS('Interne begroting'!$C$8=$I$2,I35,'Interne begroting'!$C$8=$J$2,J35,'Interne begroting'!$C$8=$K$2,K35,'Interne begroting'!$C$8=$L$2,L35,'Interne begroting'!$C$8="","",'Interne begroting'!$C$8=$M$2,M35,'Interne begroting'!$C$8="","")</f>
        <v>0</v>
      </c>
      <c r="H35" s="78">
        <f t="shared" si="0"/>
        <v>0</v>
      </c>
      <c r="I35" s="88"/>
      <c r="J35" s="86"/>
      <c r="K35" s="86"/>
      <c r="L35" s="86"/>
      <c r="M35" s="86"/>
      <c r="N35" s="1"/>
      <c r="O35" s="114">
        <f t="shared" si="1"/>
        <v>0</v>
      </c>
    </row>
    <row r="36" spans="1:15" x14ac:dyDescent="0.25">
      <c r="A36" s="127"/>
      <c r="B36" s="14" t="s">
        <v>102</v>
      </c>
      <c r="C36" s="13">
        <v>1196030800</v>
      </c>
      <c r="D36" s="130"/>
      <c r="E36" s="112">
        <v>8.7899999999999991</v>
      </c>
      <c r="F36" s="112">
        <f>O36*(1+'Interne begroting'!$C$25+'Interne begroting'!$C$39)</f>
        <v>0</v>
      </c>
      <c r="G36" s="81" cm="1">
        <f t="array" ref="G36">_xlfn.IFS('Interne begroting'!$C$8=$I$2,I36,'Interne begroting'!$C$8=$J$2,J36,'Interne begroting'!$C$8=$K$2,K36,'Interne begroting'!$C$8=$L$2,L36,'Interne begroting'!$C$8="","",'Interne begroting'!$C$8=$M$2,M36,'Interne begroting'!$C$8="","")</f>
        <v>0.16</v>
      </c>
      <c r="H36" s="78">
        <f t="shared" si="0"/>
        <v>0</v>
      </c>
      <c r="I36" s="88">
        <v>0.16</v>
      </c>
      <c r="J36" s="86">
        <v>0.16</v>
      </c>
      <c r="K36" s="86">
        <v>0.16</v>
      </c>
      <c r="L36" s="86">
        <v>0.16</v>
      </c>
      <c r="M36" s="86"/>
      <c r="N36" s="1">
        <v>0.5</v>
      </c>
      <c r="O36" s="114">
        <f t="shared" si="1"/>
        <v>0</v>
      </c>
    </row>
    <row r="37" spans="1:15" x14ac:dyDescent="0.25">
      <c r="A37" s="127"/>
      <c r="B37" s="14" t="s">
        <v>103</v>
      </c>
      <c r="C37" s="13">
        <v>1196900434</v>
      </c>
      <c r="D37" s="130"/>
      <c r="E37" s="112">
        <v>1.66</v>
      </c>
      <c r="F37" s="112">
        <f>O37*(1+'Interne begroting'!$C$25+'Interne begroting'!$C$39)</f>
        <v>0</v>
      </c>
      <c r="G37" s="81" cm="1">
        <f t="array" ref="G37">_xlfn.IFS('Interne begroting'!$C$8=$I$2,I37,'Interne begroting'!$C$8=$J$2,J37,'Interne begroting'!$C$8=$K$2,K37,'Interne begroting'!$C$8=$L$2,L37,'Interne begroting'!$C$8="","",'Interne begroting'!$C$8=$M$2,M37,'Interne begroting'!$C$8="","")</f>
        <v>0.5</v>
      </c>
      <c r="H37" s="78">
        <f t="shared" si="0"/>
        <v>0</v>
      </c>
      <c r="I37" s="88">
        <v>0.5</v>
      </c>
      <c r="J37" s="86">
        <v>0.5</v>
      </c>
      <c r="K37" s="86">
        <v>0.5</v>
      </c>
      <c r="L37" s="86">
        <v>0.5</v>
      </c>
      <c r="M37" s="86"/>
      <c r="N37" s="1">
        <v>0.5</v>
      </c>
      <c r="O37" s="114">
        <f t="shared" si="1"/>
        <v>0</v>
      </c>
    </row>
    <row r="38" spans="1:15" x14ac:dyDescent="0.25">
      <c r="A38" s="127"/>
      <c r="B38" s="14" t="s">
        <v>104</v>
      </c>
      <c r="C38" s="13">
        <v>1196900841</v>
      </c>
      <c r="D38" s="130"/>
      <c r="E38" s="112">
        <v>2.9</v>
      </c>
      <c r="F38" s="112">
        <f>O38*(1+'Interne begroting'!$C$25+'Interne begroting'!$C$39)</f>
        <v>0</v>
      </c>
      <c r="G38" s="81" cm="1">
        <f t="array" ref="G38">_xlfn.IFS('Interne begroting'!$C$8=$I$2,I38,'Interne begroting'!$C$8=$J$2,J38,'Interne begroting'!$C$8=$K$2,K38,'Interne begroting'!$C$8=$L$2,L38,'Interne begroting'!$C$8="","",'Interne begroting'!$C$8=$M$2,M38,'Interne begroting'!$C$8="","")</f>
        <v>0.37</v>
      </c>
      <c r="H38" s="78">
        <f t="shared" ref="H38:H65" si="2">G38*A38</f>
        <v>0</v>
      </c>
      <c r="I38" s="88">
        <v>0.37</v>
      </c>
      <c r="J38" s="86">
        <v>0.37</v>
      </c>
      <c r="K38" s="86">
        <v>0.37</v>
      </c>
      <c r="L38" s="86">
        <v>0.37</v>
      </c>
      <c r="M38" s="86"/>
      <c r="N38" s="1">
        <v>0.5</v>
      </c>
      <c r="O38" s="114">
        <f t="shared" si="1"/>
        <v>0</v>
      </c>
    </row>
    <row r="39" spans="1:15" x14ac:dyDescent="0.25">
      <c r="A39" s="127"/>
      <c r="B39" s="14"/>
      <c r="C39" s="13"/>
      <c r="D39" s="130"/>
      <c r="E39" s="112"/>
      <c r="F39" s="112">
        <f>O39*(1+'Interne begroting'!$C$25+'Interne begroting'!$C$39)</f>
        <v>0</v>
      </c>
      <c r="G39" s="81" cm="1">
        <f t="array" ref="G39">_xlfn.IFS('Interne begroting'!$C$8=$I$2,I39,'Interne begroting'!$C$8=$J$2,J39,'Interne begroting'!$C$8=$K$2,K39,'Interne begroting'!$C$8=$L$2,L39,'Interne begroting'!$C$8="","",'Interne begroting'!$C$8=$M$2,M39,'Interne begroting'!$C$8="","")</f>
        <v>0</v>
      </c>
      <c r="H39" s="78">
        <f t="shared" si="2"/>
        <v>0</v>
      </c>
      <c r="I39" s="88"/>
      <c r="J39" s="86"/>
      <c r="K39" s="86"/>
      <c r="L39" s="86"/>
      <c r="M39" s="86"/>
      <c r="N39" s="1"/>
      <c r="O39" s="114">
        <f t="shared" si="1"/>
        <v>0</v>
      </c>
    </row>
    <row r="40" spans="1:15" x14ac:dyDescent="0.25">
      <c r="A40" s="127"/>
      <c r="B40" s="14"/>
      <c r="C40" s="13"/>
      <c r="D40" s="130"/>
      <c r="E40" s="112"/>
      <c r="F40" s="112">
        <f>O40*(1+'Interne begroting'!$C$25+'Interne begroting'!$C$39)</f>
        <v>0</v>
      </c>
      <c r="G40" s="81" cm="1">
        <f t="array" ref="G40">_xlfn.IFS('Interne begroting'!$C$8=$I$2,I40,'Interne begroting'!$C$8=$J$2,J40,'Interne begroting'!$C$8=$K$2,K40,'Interne begroting'!$C$8=$L$2,L40,'Interne begroting'!$C$8="","",'Interne begroting'!$C$8=$M$2,M40,'Interne begroting'!$C$8="","")</f>
        <v>0</v>
      </c>
      <c r="H40" s="78">
        <f t="shared" si="2"/>
        <v>0</v>
      </c>
      <c r="I40" s="88"/>
      <c r="J40" s="86"/>
      <c r="K40" s="86"/>
      <c r="L40" s="86"/>
      <c r="M40" s="86"/>
      <c r="N40" s="1"/>
      <c r="O40" s="114">
        <f t="shared" si="1"/>
        <v>0</v>
      </c>
    </row>
    <row r="41" spans="1:15" x14ac:dyDescent="0.25">
      <c r="A41" s="127"/>
      <c r="B41" s="14"/>
      <c r="C41" s="13"/>
      <c r="D41" s="130"/>
      <c r="E41" s="112"/>
      <c r="F41" s="112">
        <f>O41*(1+'Interne begroting'!$C$25+'Interne begroting'!$C$39)</f>
        <v>0</v>
      </c>
      <c r="G41" s="81" cm="1">
        <f t="array" ref="G41">_xlfn.IFS('Interne begroting'!$C$8=$I$2,I41,'Interne begroting'!$C$8=$J$2,J41,'Interne begroting'!$C$8=$K$2,K41,'Interne begroting'!$C$8=$L$2,L41,'Interne begroting'!$C$8="","",'Interne begroting'!$C$8=$M$2,M41,'Interne begroting'!$C$8="","")</f>
        <v>0</v>
      </c>
      <c r="H41" s="78">
        <f t="shared" si="2"/>
        <v>0</v>
      </c>
      <c r="I41" s="88"/>
      <c r="J41" s="86"/>
      <c r="K41" s="86"/>
      <c r="L41" s="86"/>
      <c r="M41" s="86"/>
      <c r="N41" s="1"/>
      <c r="O41" s="114">
        <f t="shared" si="1"/>
        <v>0</v>
      </c>
    </row>
    <row r="42" spans="1:15" x14ac:dyDescent="0.25">
      <c r="A42" s="127"/>
      <c r="B42" s="14"/>
      <c r="C42" s="13"/>
      <c r="D42" s="130"/>
      <c r="E42" s="112"/>
      <c r="F42" s="112">
        <f>O42*(1+'Interne begroting'!$C$25+'Interne begroting'!$C$39)</f>
        <v>0</v>
      </c>
      <c r="G42" s="81" cm="1">
        <f t="array" ref="G42">_xlfn.IFS('Interne begroting'!$C$8=$I$2,I42,'Interne begroting'!$C$8=$J$2,J42,'Interne begroting'!$C$8=$K$2,K42,'Interne begroting'!$C$8=$L$2,L42,'Interne begroting'!$C$8="","",'Interne begroting'!$C$8=$M$2,M42,'Interne begroting'!$C$8="","")</f>
        <v>0</v>
      </c>
      <c r="H42" s="78">
        <f t="shared" si="2"/>
        <v>0</v>
      </c>
      <c r="I42" s="88"/>
      <c r="J42" s="86"/>
      <c r="K42" s="86"/>
      <c r="L42" s="86"/>
      <c r="M42" s="86"/>
      <c r="N42" s="1"/>
      <c r="O42" s="114">
        <f t="shared" si="1"/>
        <v>0</v>
      </c>
    </row>
    <row r="43" spans="1:15" x14ac:dyDescent="0.25">
      <c r="A43" s="127"/>
      <c r="B43" s="14"/>
      <c r="C43" s="13"/>
      <c r="D43" s="130"/>
      <c r="E43" s="112"/>
      <c r="F43" s="112">
        <f>O43*(1+'Interne begroting'!$C$25+'Interne begroting'!$C$39)</f>
        <v>0</v>
      </c>
      <c r="G43" s="81" cm="1">
        <f t="array" ref="G43">_xlfn.IFS('Interne begroting'!$C$8=$I$2,I43,'Interne begroting'!$C$8=$J$2,J43,'Interne begroting'!$C$8=$K$2,K43,'Interne begroting'!$C$8=$L$2,L43,'Interne begroting'!$C$8="","",'Interne begroting'!$C$8=$M$2,M43,'Interne begroting'!$C$8="","")</f>
        <v>0</v>
      </c>
      <c r="H43" s="78">
        <f t="shared" si="2"/>
        <v>0</v>
      </c>
      <c r="I43" s="88"/>
      <c r="J43" s="86"/>
      <c r="K43" s="86"/>
      <c r="L43" s="86"/>
      <c r="M43" s="86"/>
      <c r="N43" s="1"/>
      <c r="O43" s="114">
        <f t="shared" si="1"/>
        <v>0</v>
      </c>
    </row>
    <row r="44" spans="1:15" x14ac:dyDescent="0.25">
      <c r="A44" s="127"/>
      <c r="B44" s="14"/>
      <c r="C44" s="13"/>
      <c r="D44" s="130"/>
      <c r="E44" s="112"/>
      <c r="F44" s="112">
        <f>O44*(1+'Interne begroting'!$C$25+'Interne begroting'!$C$39)</f>
        <v>0</v>
      </c>
      <c r="G44" s="81" cm="1">
        <f t="array" ref="G44">_xlfn.IFS('Interne begroting'!$C$8=$I$2,I44,'Interne begroting'!$C$8=$J$2,J44,'Interne begroting'!$C$8=$K$2,K44,'Interne begroting'!$C$8=$L$2,L44,'Interne begroting'!$C$8="","",'Interne begroting'!$C$8=$M$2,M44,'Interne begroting'!$C$8="","")</f>
        <v>0</v>
      </c>
      <c r="H44" s="78">
        <f t="shared" si="2"/>
        <v>0</v>
      </c>
      <c r="I44" s="88"/>
      <c r="J44" s="86"/>
      <c r="K44" s="86"/>
      <c r="L44" s="86"/>
      <c r="M44" s="86"/>
      <c r="N44" s="1"/>
      <c r="O44" s="114">
        <f t="shared" si="1"/>
        <v>0</v>
      </c>
    </row>
    <row r="45" spans="1:15" x14ac:dyDescent="0.25">
      <c r="A45" s="127"/>
      <c r="B45" s="14"/>
      <c r="C45" s="13"/>
      <c r="D45" s="130"/>
      <c r="E45" s="112"/>
      <c r="F45" s="112">
        <f>O45*(1+'Interne begroting'!$C$25+'Interne begroting'!$C$39)</f>
        <v>0</v>
      </c>
      <c r="G45" s="81" cm="1">
        <f t="array" ref="G45">_xlfn.IFS('Interne begroting'!$C$8=$I$2,I45,'Interne begroting'!$C$8=$J$2,J45,'Interne begroting'!$C$8=$K$2,K45,'Interne begroting'!$C$8=$L$2,L45,'Interne begroting'!$C$8="","",'Interne begroting'!$C$8=$M$2,M45,'Interne begroting'!$C$8="","")</f>
        <v>0</v>
      </c>
      <c r="H45" s="78">
        <f t="shared" si="2"/>
        <v>0</v>
      </c>
      <c r="I45" s="88"/>
      <c r="J45" s="86"/>
      <c r="K45" s="86"/>
      <c r="L45" s="86"/>
      <c r="M45" s="86"/>
      <c r="N45" s="1"/>
      <c r="O45" s="114">
        <f t="shared" si="1"/>
        <v>0</v>
      </c>
    </row>
    <row r="46" spans="1:15" x14ac:dyDescent="0.25">
      <c r="A46" s="127"/>
      <c r="B46" s="14"/>
      <c r="C46" s="13"/>
      <c r="D46" s="130"/>
      <c r="E46" s="112"/>
      <c r="F46" s="112">
        <f>O46*(1+'Interne begroting'!$C$25+'Interne begroting'!$C$39)</f>
        <v>0</v>
      </c>
      <c r="G46" s="81" cm="1">
        <f t="array" ref="G46">_xlfn.IFS('Interne begroting'!$C$8=$I$2,I46,'Interne begroting'!$C$8=$J$2,J46,'Interne begroting'!$C$8=$K$2,K46,'Interne begroting'!$C$8=$L$2,L46,'Interne begroting'!$C$8="","",'Interne begroting'!$C$8=$M$2,M46,'Interne begroting'!$C$8="","")</f>
        <v>0</v>
      </c>
      <c r="H46" s="78">
        <f t="shared" si="2"/>
        <v>0</v>
      </c>
      <c r="I46" s="88"/>
      <c r="J46" s="86"/>
      <c r="K46" s="86"/>
      <c r="L46" s="86"/>
      <c r="M46" s="86"/>
      <c r="N46" s="1"/>
      <c r="O46" s="114">
        <f t="shared" si="1"/>
        <v>0</v>
      </c>
    </row>
    <row r="47" spans="1:15" x14ac:dyDescent="0.25">
      <c r="A47" s="127"/>
      <c r="B47" s="14"/>
      <c r="C47" s="13"/>
      <c r="D47" s="130"/>
      <c r="E47" s="112"/>
      <c r="F47" s="112">
        <f>O47*(1+'Interne begroting'!$C$25+'Interne begroting'!$C$39)</f>
        <v>0</v>
      </c>
      <c r="G47" s="81" cm="1">
        <f t="array" ref="G47">_xlfn.IFS('Interne begroting'!$C$8=$I$2,I47,'Interne begroting'!$C$8=$J$2,J47,'Interne begroting'!$C$8=$K$2,K47,'Interne begroting'!$C$8=$L$2,L47,'Interne begroting'!$C$8="","",'Interne begroting'!$C$8=$M$2,M47,'Interne begroting'!$C$8="","")</f>
        <v>0</v>
      </c>
      <c r="H47" s="78">
        <f t="shared" si="2"/>
        <v>0</v>
      </c>
      <c r="I47" s="88"/>
      <c r="J47" s="86"/>
      <c r="K47" s="86"/>
      <c r="L47" s="86"/>
      <c r="M47" s="86"/>
      <c r="N47" s="1"/>
      <c r="O47" s="114">
        <f t="shared" si="1"/>
        <v>0</v>
      </c>
    </row>
    <row r="48" spans="1:15" x14ac:dyDescent="0.25">
      <c r="A48" s="127"/>
      <c r="B48" s="14"/>
      <c r="C48" s="13"/>
      <c r="D48" s="130"/>
      <c r="E48" s="112"/>
      <c r="F48" s="112">
        <f>O48*(1+'Interne begroting'!$C$25+'Interne begroting'!$C$39)</f>
        <v>0</v>
      </c>
      <c r="G48" s="81" cm="1">
        <f t="array" ref="G48">_xlfn.IFS('Interne begroting'!$C$8=$I$2,I48,'Interne begroting'!$C$8=$J$2,J48,'Interne begroting'!$C$8=$K$2,K48,'Interne begroting'!$C$8=$L$2,L48,'Interne begroting'!$C$8="","",'Interne begroting'!$C$8=$M$2,M48,'Interne begroting'!$C$8="","")</f>
        <v>0</v>
      </c>
      <c r="H48" s="78">
        <f t="shared" si="2"/>
        <v>0</v>
      </c>
      <c r="I48" s="88"/>
      <c r="J48" s="86"/>
      <c r="K48" s="86"/>
      <c r="L48" s="86"/>
      <c r="M48" s="86"/>
      <c r="N48" s="1"/>
      <c r="O48" s="114">
        <f t="shared" si="1"/>
        <v>0</v>
      </c>
    </row>
    <row r="49" spans="1:15" x14ac:dyDescent="0.25">
      <c r="A49" s="127"/>
      <c r="B49" s="14"/>
      <c r="C49" s="13"/>
      <c r="D49" s="130"/>
      <c r="E49" s="112"/>
      <c r="F49" s="112">
        <f>O49*(1+'Interne begroting'!$C$25+'Interne begroting'!$C$39)</f>
        <v>0</v>
      </c>
      <c r="G49" s="81" cm="1">
        <f t="array" ref="G49">_xlfn.IFS('Interne begroting'!$C$8=$I$2,I49,'Interne begroting'!$C$8=$J$2,J49,'Interne begroting'!$C$8=$K$2,K49,'Interne begroting'!$C$8=$L$2,L49,'Interne begroting'!$C$8="","",'Interne begroting'!$C$8=$M$2,M49,'Interne begroting'!$C$8="","")</f>
        <v>0</v>
      </c>
      <c r="H49" s="78">
        <f t="shared" si="2"/>
        <v>0</v>
      </c>
      <c r="I49" s="88"/>
      <c r="J49" s="86"/>
      <c r="K49" s="86"/>
      <c r="L49" s="86"/>
      <c r="M49" s="86"/>
      <c r="N49" s="1"/>
      <c r="O49" s="114">
        <f t="shared" si="1"/>
        <v>0</v>
      </c>
    </row>
    <row r="50" spans="1:15" x14ac:dyDescent="0.25">
      <c r="A50" s="127"/>
      <c r="B50" s="14"/>
      <c r="C50" s="13"/>
      <c r="D50" s="130"/>
      <c r="E50" s="112"/>
      <c r="F50" s="112">
        <f>O50*(1+'Interne begroting'!$C$25+'Interne begroting'!$C$39)</f>
        <v>0</v>
      </c>
      <c r="G50" s="81" cm="1">
        <f t="array" ref="G50">_xlfn.IFS('Interne begroting'!$C$8=$I$2,I50,'Interne begroting'!$C$8=$J$2,J50,'Interne begroting'!$C$8=$K$2,K50,'Interne begroting'!$C$8=$L$2,L50,'Interne begroting'!$C$8="","",'Interne begroting'!$C$8=$M$2,M50,'Interne begroting'!$C$8="","")</f>
        <v>0</v>
      </c>
      <c r="H50" s="78">
        <f t="shared" si="2"/>
        <v>0</v>
      </c>
      <c r="I50" s="88"/>
      <c r="J50" s="86"/>
      <c r="K50" s="86"/>
      <c r="L50" s="86"/>
      <c r="M50" s="86"/>
      <c r="N50" s="1"/>
      <c r="O50" s="114">
        <f t="shared" si="1"/>
        <v>0</v>
      </c>
    </row>
    <row r="51" spans="1:15" x14ac:dyDescent="0.25">
      <c r="A51" s="127"/>
      <c r="B51" s="14"/>
      <c r="C51" s="13"/>
      <c r="D51" s="130"/>
      <c r="E51" s="112"/>
      <c r="F51" s="112">
        <f>O51*(1+'Interne begroting'!$C$25+'Interne begroting'!$C$39)</f>
        <v>0</v>
      </c>
      <c r="G51" s="81" cm="1">
        <f t="array" ref="G51">_xlfn.IFS('Interne begroting'!$C$8=$I$2,I51,'Interne begroting'!$C$8=$J$2,J51,'Interne begroting'!$C$8=$K$2,K51,'Interne begroting'!$C$8=$L$2,L51,'Interne begroting'!$C$8="","",'Interne begroting'!$C$8=$M$2,M51,'Interne begroting'!$C$8="","")</f>
        <v>0</v>
      </c>
      <c r="H51" s="78">
        <f t="shared" si="2"/>
        <v>0</v>
      </c>
      <c r="I51" s="88"/>
      <c r="J51" s="86"/>
      <c r="K51" s="86"/>
      <c r="L51" s="86"/>
      <c r="M51" s="86"/>
      <c r="N51" s="1"/>
      <c r="O51" s="114">
        <f t="shared" si="1"/>
        <v>0</v>
      </c>
    </row>
    <row r="52" spans="1:15" x14ac:dyDescent="0.25">
      <c r="A52" s="127"/>
      <c r="B52" s="14"/>
      <c r="C52" s="13"/>
      <c r="D52" s="130"/>
      <c r="E52" s="112"/>
      <c r="F52" s="112">
        <f>O52*(1+'Interne begroting'!$C$25+'Interne begroting'!$C$39)</f>
        <v>0</v>
      </c>
      <c r="G52" s="81" cm="1">
        <f t="array" ref="G52">_xlfn.IFS('Interne begroting'!$C$8=$I$2,I52,'Interne begroting'!$C$8=$J$2,J52,'Interne begroting'!$C$8=$K$2,K52,'Interne begroting'!$C$8=$L$2,L52,'Interne begroting'!$C$8="","",'Interne begroting'!$C$8=$M$2,M52,'Interne begroting'!$C$8="","")</f>
        <v>0</v>
      </c>
      <c r="H52" s="78">
        <f t="shared" si="2"/>
        <v>0</v>
      </c>
      <c r="I52" s="88"/>
      <c r="J52" s="86"/>
      <c r="K52" s="86"/>
      <c r="L52" s="86"/>
      <c r="M52" s="86"/>
      <c r="N52" s="1"/>
      <c r="O52" s="114">
        <f t="shared" si="1"/>
        <v>0</v>
      </c>
    </row>
    <row r="53" spans="1:15" x14ac:dyDescent="0.25">
      <c r="A53" s="127"/>
      <c r="B53" s="14"/>
      <c r="C53" s="13"/>
      <c r="D53" s="130"/>
      <c r="E53" s="112"/>
      <c r="F53" s="112">
        <f>O53*(1+'Interne begroting'!$C$25+'Interne begroting'!$C$39)</f>
        <v>0</v>
      </c>
      <c r="G53" s="81" cm="1">
        <f t="array" ref="G53">_xlfn.IFS('Interne begroting'!$C$8=$I$2,I53,'Interne begroting'!$C$8=$J$2,J53,'Interne begroting'!$C$8=$K$2,K53,'Interne begroting'!$C$8=$L$2,L53,'Interne begroting'!$C$8="","",'Interne begroting'!$C$8=$M$2,M53,'Interne begroting'!$C$8="","")</f>
        <v>0</v>
      </c>
      <c r="H53" s="78">
        <f t="shared" si="2"/>
        <v>0</v>
      </c>
      <c r="I53" s="88"/>
      <c r="J53" s="86"/>
      <c r="K53" s="86"/>
      <c r="L53" s="86"/>
      <c r="M53" s="86"/>
      <c r="N53" s="1"/>
      <c r="O53" s="114">
        <f t="shared" si="1"/>
        <v>0</v>
      </c>
    </row>
    <row r="54" spans="1:15" x14ac:dyDescent="0.25">
      <c r="A54" s="127"/>
      <c r="B54" s="14"/>
      <c r="C54" s="13"/>
      <c r="D54" s="130"/>
      <c r="E54" s="112"/>
      <c r="F54" s="112">
        <f>O54*(1+'Interne begroting'!$C$25+'Interne begroting'!$C$39)</f>
        <v>0</v>
      </c>
      <c r="G54" s="81" cm="1">
        <f t="array" ref="G54">_xlfn.IFS('Interne begroting'!$C$8=$I$2,I54,'Interne begroting'!$C$8=$J$2,J54,'Interne begroting'!$C$8=$K$2,K54,'Interne begroting'!$C$8=$L$2,L54,'Interne begroting'!$C$8="","",'Interne begroting'!$C$8=$M$2,M54,'Interne begroting'!$C$8="","")</f>
        <v>0</v>
      </c>
      <c r="H54" s="78">
        <f t="shared" si="2"/>
        <v>0</v>
      </c>
      <c r="I54" s="88"/>
      <c r="J54" s="86"/>
      <c r="K54" s="86"/>
      <c r="L54" s="86"/>
      <c r="M54" s="86"/>
      <c r="N54" s="1"/>
      <c r="O54" s="114">
        <f t="shared" si="1"/>
        <v>0</v>
      </c>
    </row>
    <row r="55" spans="1:15" x14ac:dyDescent="0.25">
      <c r="A55" s="127"/>
      <c r="B55" s="14"/>
      <c r="C55" s="13"/>
      <c r="D55" s="130"/>
      <c r="E55" s="112"/>
      <c r="F55" s="112">
        <f>O55*(1+'Interne begroting'!$C$25+'Interne begroting'!$C$39)</f>
        <v>0</v>
      </c>
      <c r="G55" s="81" cm="1">
        <f t="array" ref="G55">_xlfn.IFS('Interne begroting'!$C$8=$I$2,I55,'Interne begroting'!$C$8=$J$2,J55,'Interne begroting'!$C$8=$K$2,K55,'Interne begroting'!$C$8=$L$2,L55,'Interne begroting'!$C$8="","",'Interne begroting'!$C$8=$M$2,M55,'Interne begroting'!$C$8="","")</f>
        <v>0</v>
      </c>
      <c r="H55" s="78">
        <f t="shared" si="2"/>
        <v>0</v>
      </c>
      <c r="I55" s="88"/>
      <c r="J55" s="86"/>
      <c r="K55" s="86"/>
      <c r="L55" s="86"/>
      <c r="M55" s="86"/>
      <c r="N55" s="1"/>
      <c r="O55" s="114">
        <f t="shared" si="1"/>
        <v>0</v>
      </c>
    </row>
    <row r="56" spans="1:15" x14ac:dyDescent="0.25">
      <c r="A56" s="127"/>
      <c r="B56" s="14"/>
      <c r="C56" s="13"/>
      <c r="D56" s="130"/>
      <c r="E56" s="112"/>
      <c r="F56" s="112">
        <f>O56*(1+'Interne begroting'!$C$25+'Interne begroting'!$C$39)</f>
        <v>0</v>
      </c>
      <c r="G56" s="81" cm="1">
        <f t="array" ref="G56">_xlfn.IFS('Interne begroting'!$C$8=$I$2,I56,'Interne begroting'!$C$8=$J$2,J56,'Interne begroting'!$C$8=$K$2,K56,'Interne begroting'!$C$8=$L$2,L56,'Interne begroting'!$C$8="","",'Interne begroting'!$C$8=$M$2,M56,'Interne begroting'!$C$8="","")</f>
        <v>0</v>
      </c>
      <c r="H56" s="78">
        <f t="shared" si="2"/>
        <v>0</v>
      </c>
      <c r="I56" s="88"/>
      <c r="J56" s="86"/>
      <c r="K56" s="86"/>
      <c r="L56" s="86"/>
      <c r="M56" s="86"/>
      <c r="N56" s="1"/>
      <c r="O56" s="114">
        <f t="shared" si="1"/>
        <v>0</v>
      </c>
    </row>
    <row r="57" spans="1:15" x14ac:dyDescent="0.25">
      <c r="A57" s="127"/>
      <c r="B57" s="14"/>
      <c r="C57" s="13"/>
      <c r="D57" s="130"/>
      <c r="E57" s="112"/>
      <c r="F57" s="112">
        <f>O57*(1+'Interne begroting'!$C$25+'Interne begroting'!$C$39)</f>
        <v>0</v>
      </c>
      <c r="G57" s="81" cm="1">
        <f t="array" ref="G57">_xlfn.IFS('Interne begroting'!$C$8=$I$2,I57,'Interne begroting'!$C$8=$J$2,J57,'Interne begroting'!$C$8=$K$2,K57,'Interne begroting'!$C$8=$L$2,L57,'Interne begroting'!$C$8="","",'Interne begroting'!$C$8=$M$2,M57,'Interne begroting'!$C$8="","")</f>
        <v>0</v>
      </c>
      <c r="H57" s="78">
        <f t="shared" si="2"/>
        <v>0</v>
      </c>
      <c r="I57" s="88"/>
      <c r="J57" s="86"/>
      <c r="K57" s="86"/>
      <c r="L57" s="86"/>
      <c r="M57" s="86"/>
      <c r="N57" s="1"/>
      <c r="O57" s="114">
        <f t="shared" si="1"/>
        <v>0</v>
      </c>
    </row>
    <row r="58" spans="1:15" x14ac:dyDescent="0.25">
      <c r="A58" s="127"/>
      <c r="B58" s="14"/>
      <c r="C58" s="13"/>
      <c r="D58" s="130"/>
      <c r="E58" s="112"/>
      <c r="F58" s="112">
        <f>O58*(1+'Interne begroting'!$C$25+'Interne begroting'!$C$39)</f>
        <v>0</v>
      </c>
      <c r="G58" s="81" cm="1">
        <f t="array" ref="G58">_xlfn.IFS('Interne begroting'!$C$8=$I$2,I58,'Interne begroting'!$C$8=$J$2,J58,'Interne begroting'!$C$8=$K$2,K58,'Interne begroting'!$C$8=$L$2,L58,'Interne begroting'!$C$8="","",'Interne begroting'!$C$8=$M$2,M58,'Interne begroting'!$C$8="","")</f>
        <v>0</v>
      </c>
      <c r="H58" s="78">
        <f t="shared" si="2"/>
        <v>0</v>
      </c>
      <c r="I58" s="88"/>
      <c r="J58" s="86"/>
      <c r="K58" s="86"/>
      <c r="L58" s="86"/>
      <c r="M58" s="86"/>
      <c r="N58" s="1"/>
      <c r="O58" s="114">
        <f t="shared" si="1"/>
        <v>0</v>
      </c>
    </row>
    <row r="59" spans="1:15" x14ac:dyDescent="0.25">
      <c r="A59" s="127"/>
      <c r="B59" s="14"/>
      <c r="C59" s="13"/>
      <c r="D59" s="130"/>
      <c r="E59" s="112"/>
      <c r="F59" s="112">
        <f>O59*(1+'Interne begroting'!$C$25+'Interne begroting'!$C$39)</f>
        <v>0</v>
      </c>
      <c r="G59" s="81" cm="1">
        <f t="array" ref="G59">_xlfn.IFS('Interne begroting'!$C$8=$I$2,I59,'Interne begroting'!$C$8=$J$2,J59,'Interne begroting'!$C$8=$K$2,K59,'Interne begroting'!$C$8=$L$2,L59,'Interne begroting'!$C$8="","",'Interne begroting'!$C$8=$M$2,M59,'Interne begroting'!$C$8="","")</f>
        <v>0</v>
      </c>
      <c r="H59" s="78">
        <f t="shared" si="2"/>
        <v>0</v>
      </c>
      <c r="I59" s="88"/>
      <c r="J59" s="86"/>
      <c r="K59" s="86"/>
      <c r="L59" s="86"/>
      <c r="M59" s="86"/>
      <c r="N59" s="1"/>
      <c r="O59" s="114">
        <f t="shared" si="1"/>
        <v>0</v>
      </c>
    </row>
    <row r="60" spans="1:15" x14ac:dyDescent="0.25">
      <c r="A60" s="127"/>
      <c r="B60" s="14"/>
      <c r="C60" s="13"/>
      <c r="D60" s="130"/>
      <c r="E60" s="112"/>
      <c r="F60" s="112">
        <f>O60*(1+'Interne begroting'!$C$25+'Interne begroting'!$C$39)</f>
        <v>0</v>
      </c>
      <c r="G60" s="81" cm="1">
        <f t="array" ref="G60">_xlfn.IFS('Interne begroting'!$C$8=$I$2,I60,'Interne begroting'!$C$8=$J$2,J60,'Interne begroting'!$C$8=$K$2,K60,'Interne begroting'!$C$8=$L$2,L60,'Interne begroting'!$C$8="","",'Interne begroting'!$C$8=$M$2,M60,'Interne begroting'!$C$8="","")</f>
        <v>0</v>
      </c>
      <c r="H60" s="78">
        <f t="shared" si="2"/>
        <v>0</v>
      </c>
      <c r="I60" s="88"/>
      <c r="J60" s="86"/>
      <c r="K60" s="86"/>
      <c r="L60" s="86"/>
      <c r="M60" s="86"/>
      <c r="N60" s="1"/>
      <c r="O60" s="114">
        <f t="shared" si="1"/>
        <v>0</v>
      </c>
    </row>
    <row r="61" spans="1:15" x14ac:dyDescent="0.25">
      <c r="A61" s="127"/>
      <c r="B61" s="14"/>
      <c r="C61" s="13"/>
      <c r="D61" s="130"/>
      <c r="E61" s="112"/>
      <c r="F61" s="112">
        <f>O61*(1+'Interne begroting'!$C$25+'Interne begroting'!$C$39)</f>
        <v>0</v>
      </c>
      <c r="G61" s="81" cm="1">
        <f t="array" ref="G61">_xlfn.IFS('Interne begroting'!$C$8=$I$2,I61,'Interne begroting'!$C$8=$J$2,J61,'Interne begroting'!$C$8=$K$2,K61,'Interne begroting'!$C$8=$L$2,L61,'Interne begroting'!$C$8="","",'Interne begroting'!$C$8=$M$2,M61,'Interne begroting'!$C$8="","")</f>
        <v>0</v>
      </c>
      <c r="H61" s="78">
        <f t="shared" si="2"/>
        <v>0</v>
      </c>
      <c r="I61" s="88"/>
      <c r="J61" s="86"/>
      <c r="K61" s="86"/>
      <c r="L61" s="86"/>
      <c r="M61" s="86"/>
      <c r="N61" s="1"/>
      <c r="O61" s="114">
        <f t="shared" si="1"/>
        <v>0</v>
      </c>
    </row>
    <row r="62" spans="1:15" x14ac:dyDescent="0.25">
      <c r="A62" s="127"/>
      <c r="B62" s="14"/>
      <c r="C62" s="13"/>
      <c r="D62" s="130"/>
      <c r="E62" s="112"/>
      <c r="F62" s="112">
        <f>O62*(1+'Interne begroting'!$C$25+'Interne begroting'!$C$39)</f>
        <v>0</v>
      </c>
      <c r="G62" s="81" cm="1">
        <f t="array" ref="G62">_xlfn.IFS('Interne begroting'!$C$8=$I$2,I62,'Interne begroting'!$C$8=$J$2,J62,'Interne begroting'!$C$8=$K$2,K62,'Interne begroting'!$C$8=$L$2,L62,'Interne begroting'!$C$8="","",'Interne begroting'!$C$8=$M$2,M62,'Interne begroting'!$C$8="","")</f>
        <v>0</v>
      </c>
      <c r="H62" s="78">
        <f t="shared" si="2"/>
        <v>0</v>
      </c>
      <c r="I62" s="88"/>
      <c r="J62" s="86"/>
      <c r="K62" s="86"/>
      <c r="L62" s="86"/>
      <c r="M62" s="86"/>
      <c r="N62" s="1"/>
      <c r="O62" s="114">
        <f t="shared" si="1"/>
        <v>0</v>
      </c>
    </row>
    <row r="63" spans="1:15" x14ac:dyDescent="0.25">
      <c r="A63" s="127"/>
      <c r="B63" s="14"/>
      <c r="C63" s="13"/>
      <c r="D63" s="130"/>
      <c r="E63" s="112"/>
      <c r="F63" s="112">
        <f>O63*(1+'Interne begroting'!$C$25+'Interne begroting'!$C$39)</f>
        <v>0</v>
      </c>
      <c r="G63" s="81" cm="1">
        <f t="array" ref="G63">_xlfn.IFS('Interne begroting'!$C$8=$I$2,I63,'Interne begroting'!$C$8=$J$2,J63,'Interne begroting'!$C$8=$K$2,K63,'Interne begroting'!$C$8=$L$2,L63,'Interne begroting'!$C$8="","",'Interne begroting'!$C$8=$M$2,M63,'Interne begroting'!$C$8="","")</f>
        <v>0</v>
      </c>
      <c r="H63" s="78">
        <f t="shared" si="2"/>
        <v>0</v>
      </c>
      <c r="I63" s="88"/>
      <c r="J63" s="86"/>
      <c r="K63" s="86"/>
      <c r="L63" s="86"/>
      <c r="M63" s="86"/>
      <c r="N63" s="1"/>
      <c r="O63" s="114">
        <f t="shared" si="1"/>
        <v>0</v>
      </c>
    </row>
    <row r="64" spans="1:15" x14ac:dyDescent="0.25">
      <c r="A64" s="127"/>
      <c r="B64" s="14"/>
      <c r="C64" s="13"/>
      <c r="D64" s="130"/>
      <c r="E64" s="112"/>
      <c r="F64" s="112">
        <f>O64*(1+'Interne begroting'!$C$25+'Interne begroting'!$C$39)</f>
        <v>0</v>
      </c>
      <c r="G64" s="81" cm="1">
        <f t="array" ref="G64">_xlfn.IFS('Interne begroting'!$C$8=$I$2,I64,'Interne begroting'!$C$8=$J$2,J64,'Interne begroting'!$C$8=$K$2,K64,'Interne begroting'!$C$8=$L$2,L64,'Interne begroting'!$C$8="","",'Interne begroting'!$C$8=$M$2,M64,'Interne begroting'!$C$8="","")</f>
        <v>0</v>
      </c>
      <c r="H64" s="78">
        <f t="shared" si="2"/>
        <v>0</v>
      </c>
      <c r="I64" s="88"/>
      <c r="J64" s="86"/>
      <c r="K64" s="86"/>
      <c r="L64" s="86"/>
      <c r="M64" s="86"/>
      <c r="N64" s="1"/>
      <c r="O64" s="114">
        <f t="shared" si="1"/>
        <v>0</v>
      </c>
    </row>
    <row r="65" spans="1:15" x14ac:dyDescent="0.25">
      <c r="A65" s="127"/>
      <c r="B65" s="14"/>
      <c r="C65" s="13"/>
      <c r="D65" s="130"/>
      <c r="E65" s="112"/>
      <c r="F65" s="112">
        <f>O65*(1+'Interne begroting'!$C$25+'Interne begroting'!$C$39)</f>
        <v>0</v>
      </c>
      <c r="G65" s="81" cm="1">
        <f t="array" ref="G65">_xlfn.IFS('Interne begroting'!$C$8=$I$2,I65,'Interne begroting'!$C$8=$J$2,J65,'Interne begroting'!$C$8=$K$2,K65,'Interne begroting'!$C$8=$L$2,L65,'Interne begroting'!$C$8="","",'Interne begroting'!$C$8=$M$2,M65,'Interne begroting'!$C$8="","")</f>
        <v>0</v>
      </c>
      <c r="H65" s="78">
        <f t="shared" si="2"/>
        <v>0</v>
      </c>
      <c r="I65" s="88"/>
      <c r="J65" s="86"/>
      <c r="K65" s="86"/>
      <c r="L65" s="86"/>
      <c r="M65" s="86"/>
      <c r="N65" s="1"/>
      <c r="O65" s="114">
        <f t="shared" si="1"/>
        <v>0</v>
      </c>
    </row>
    <row r="66" spans="1:15" x14ac:dyDescent="0.25">
      <c r="A66" s="127"/>
      <c r="B66" s="14"/>
      <c r="C66" s="13"/>
      <c r="D66" s="130"/>
      <c r="E66" s="112"/>
      <c r="F66" s="112">
        <f>O66*(1+'Interne begroting'!$C$25+'Interne begroting'!$C$39)</f>
        <v>0</v>
      </c>
      <c r="G66" s="81" cm="1">
        <f t="array" ref="G66">_xlfn.IFS('Interne begroting'!$C$8=$I$2,I66,'Interne begroting'!$C$8=$J$2,J66,'Interne begroting'!$C$8=$K$2,K66,'Interne begroting'!$C$8=$L$2,L66,'Interne begroting'!$C$8="","",'Interne begroting'!$C$8=$M$2,M66,'Interne begroting'!$C$8="","")</f>
        <v>0</v>
      </c>
      <c r="H66" s="78">
        <f t="shared" ref="H66:H72" si="3">G66*A66</f>
        <v>0</v>
      </c>
      <c r="I66" s="88"/>
      <c r="J66" s="86"/>
      <c r="K66" s="86"/>
      <c r="L66" s="86"/>
      <c r="M66" s="86"/>
      <c r="N66" s="1"/>
      <c r="O66" s="114">
        <f t="shared" si="1"/>
        <v>0</v>
      </c>
    </row>
    <row r="67" spans="1:15" x14ac:dyDescent="0.25">
      <c r="A67" s="127"/>
      <c r="B67" s="14"/>
      <c r="C67" s="13"/>
      <c r="D67" s="130"/>
      <c r="E67" s="112"/>
      <c r="F67" s="112">
        <f>O67*(1+'Interne begroting'!$C$25+'Interne begroting'!$C$39)</f>
        <v>0</v>
      </c>
      <c r="G67" s="81" cm="1">
        <f t="array" ref="G67">_xlfn.IFS('Interne begroting'!$C$8=$I$2,I67,'Interne begroting'!$C$8=$J$2,J67,'Interne begroting'!$C$8=$K$2,K67,'Interne begroting'!$C$8=$L$2,L67,'Interne begroting'!$C$8="","",'Interne begroting'!$C$8=$M$2,M67,'Interne begroting'!$C$8="","")</f>
        <v>0</v>
      </c>
      <c r="H67" s="78">
        <f t="shared" si="3"/>
        <v>0</v>
      </c>
      <c r="I67" s="88"/>
      <c r="J67" s="86"/>
      <c r="K67" s="86"/>
      <c r="L67" s="86"/>
      <c r="M67" s="86"/>
      <c r="N67" s="1"/>
      <c r="O67" s="114">
        <f t="shared" si="1"/>
        <v>0</v>
      </c>
    </row>
    <row r="68" spans="1:15" x14ac:dyDescent="0.25">
      <c r="A68" s="127"/>
      <c r="B68" s="14"/>
      <c r="C68" s="13"/>
      <c r="D68" s="130"/>
      <c r="E68" s="112"/>
      <c r="F68" s="112">
        <f>O68*(1+'Interne begroting'!$C$25+'Interne begroting'!$C$39)</f>
        <v>0</v>
      </c>
      <c r="G68" s="81" cm="1">
        <f t="array" ref="G68">_xlfn.IFS('Interne begroting'!$C$8=$I$2,I68,'Interne begroting'!$C$8=$J$2,J68,'Interne begroting'!$C$8=$K$2,K68,'Interne begroting'!$C$8=$L$2,L68,'Interne begroting'!$C$8="","",'Interne begroting'!$C$8=$M$2,M68,'Interne begroting'!$C$8="","")</f>
        <v>0</v>
      </c>
      <c r="H68" s="78">
        <f t="shared" si="3"/>
        <v>0</v>
      </c>
      <c r="I68" s="88"/>
      <c r="J68" s="86"/>
      <c r="K68" s="86"/>
      <c r="L68" s="86"/>
      <c r="M68" s="86"/>
      <c r="N68" s="1"/>
      <c r="O68" s="114">
        <f t="shared" ref="O68:O72" si="4">$A68*$E68*(1-$N68)</f>
        <v>0</v>
      </c>
    </row>
    <row r="69" spans="1:15" x14ac:dyDescent="0.25">
      <c r="A69" s="127"/>
      <c r="B69" s="14"/>
      <c r="C69" s="13"/>
      <c r="D69" s="130"/>
      <c r="E69" s="112"/>
      <c r="F69" s="112">
        <f>O69*(1+'Interne begroting'!$C$25+'Interne begroting'!$C$39)</f>
        <v>0</v>
      </c>
      <c r="G69" s="81" cm="1">
        <f t="array" ref="G69">_xlfn.IFS('Interne begroting'!$C$8=$I$2,I69,'Interne begroting'!$C$8=$J$2,J69,'Interne begroting'!$C$8=$K$2,K69,'Interne begroting'!$C$8=$L$2,L69,'Interne begroting'!$C$8="","",'Interne begroting'!$C$8=$M$2,M69,'Interne begroting'!$C$8="","")</f>
        <v>0</v>
      </c>
      <c r="H69" s="78">
        <f t="shared" ref="H69" si="5">G69*A69</f>
        <v>0</v>
      </c>
      <c r="I69" s="88"/>
      <c r="J69" s="86"/>
      <c r="K69" s="86"/>
      <c r="L69" s="86"/>
      <c r="M69" s="86"/>
      <c r="N69" s="1"/>
      <c r="O69" s="114">
        <f t="shared" si="4"/>
        <v>0</v>
      </c>
    </row>
    <row r="70" spans="1:15" x14ac:dyDescent="0.25">
      <c r="A70" s="127"/>
      <c r="B70" s="14"/>
      <c r="C70" s="13"/>
      <c r="D70" s="130"/>
      <c r="E70" s="112"/>
      <c r="F70" s="112">
        <f>O70*(1+'Interne begroting'!$C$25+'Interne begroting'!$C$39)</f>
        <v>0</v>
      </c>
      <c r="G70" s="81" cm="1">
        <f t="array" ref="G70">_xlfn.IFS('Interne begroting'!$C$8=$I$2,I70,'Interne begroting'!$C$8=$J$2,J70,'Interne begroting'!$C$8=$K$2,K70,'Interne begroting'!$C$8=$L$2,L70,'Interne begroting'!$C$8="","",'Interne begroting'!$C$8=$M$2,M70,'Interne begroting'!$C$8="","")</f>
        <v>0</v>
      </c>
      <c r="H70" s="78">
        <f t="shared" si="3"/>
        <v>0</v>
      </c>
      <c r="I70" s="88"/>
      <c r="J70" s="86"/>
      <c r="K70" s="86"/>
      <c r="L70" s="86"/>
      <c r="M70" s="86"/>
      <c r="N70" s="1"/>
      <c r="O70" s="114">
        <f t="shared" si="4"/>
        <v>0</v>
      </c>
    </row>
    <row r="71" spans="1:15" x14ac:dyDescent="0.25">
      <c r="A71" s="127"/>
      <c r="B71" s="14"/>
      <c r="C71" s="13"/>
      <c r="D71" s="130"/>
      <c r="E71" s="112"/>
      <c r="F71" s="112">
        <f>O71*(1+'Interne begroting'!$C$25+'Interne begroting'!$C$39)</f>
        <v>0</v>
      </c>
      <c r="G71" s="81" cm="1">
        <f t="array" ref="G71">_xlfn.IFS('Interne begroting'!$C$8=$I$2,I71,'Interne begroting'!$C$8=$J$2,J71,'Interne begroting'!$C$8=$K$2,K71,'Interne begroting'!$C$8=$L$2,L71,'Interne begroting'!$C$8="","",'Interne begroting'!$C$8=$M$2,M71,'Interne begroting'!$C$8="","")</f>
        <v>0</v>
      </c>
      <c r="H71" s="78">
        <f t="shared" si="3"/>
        <v>0</v>
      </c>
      <c r="I71" s="88"/>
      <c r="J71" s="86"/>
      <c r="K71" s="86"/>
      <c r="L71" s="86"/>
      <c r="M71" s="86"/>
      <c r="N71" s="1"/>
      <c r="O71" s="114">
        <f t="shared" si="4"/>
        <v>0</v>
      </c>
    </row>
    <row r="72" spans="1:15" ht="15.75" thickBot="1" x14ac:dyDescent="0.3">
      <c r="A72" s="128"/>
      <c r="B72" s="15"/>
      <c r="C72" s="16"/>
      <c r="D72" s="131"/>
      <c r="E72" s="113"/>
      <c r="F72" s="112">
        <f>O72*(1+'Interne begroting'!$C$25+'Interne begroting'!$C$39)</f>
        <v>0</v>
      </c>
      <c r="G72" s="81" cm="1">
        <f t="array" ref="G72">_xlfn.IFS('Interne begroting'!$C$8=$I$2,I72,'Interne begroting'!$C$8=$J$2,J72,'Interne begroting'!$C$8=$K$2,K72,'Interne begroting'!$C$8=$L$2,L72,'Interne begroting'!$C$8="","",'Interne begroting'!$C$8=$M$2,M72,'Interne begroting'!$C$8="","")</f>
        <v>0</v>
      </c>
      <c r="H72" s="78">
        <f t="shared" si="3"/>
        <v>0</v>
      </c>
      <c r="I72" s="89"/>
      <c r="J72" s="87"/>
      <c r="K72" s="87"/>
      <c r="L72" s="87"/>
      <c r="M72" s="87"/>
      <c r="N72" s="2"/>
      <c r="O72" s="114">
        <f t="shared" si="4"/>
        <v>0</v>
      </c>
    </row>
    <row r="73" spans="1:15" ht="15.75" thickBot="1" x14ac:dyDescent="0.3">
      <c r="A73" s="9" t="s">
        <v>8</v>
      </c>
      <c r="B73" s="11"/>
      <c r="C73" s="10" t="s">
        <v>27</v>
      </c>
      <c r="D73" s="8">
        <f>SUM(D3:D72)</f>
        <v>0</v>
      </c>
      <c r="E73" s="18" t="s">
        <v>28</v>
      </c>
      <c r="F73" s="84">
        <f>SUM(F3:F72)</f>
        <v>13.013170000000001</v>
      </c>
      <c r="G73" s="18" t="s">
        <v>29</v>
      </c>
      <c r="H73" s="79">
        <f>SUM(H3:H72)</f>
        <v>1.7799999999999998</v>
      </c>
      <c r="I73" s="106"/>
      <c r="J73" s="107"/>
      <c r="K73" s="107"/>
      <c r="L73" s="108"/>
      <c r="M73" s="108"/>
      <c r="N73" s="111"/>
      <c r="O73" s="105">
        <f>SUM(O3:O72)</f>
        <v>11.315800000000001</v>
      </c>
    </row>
  </sheetData>
  <conditionalFormatting sqref="F3:F72">
    <cfRule type="cellIs" dxfId="8" priority="19" stopIfTrue="1" operator="equal">
      <formula>A3*E3*(1-#REF!)</formula>
    </cfRule>
  </conditionalFormatting>
  <conditionalFormatting sqref="G3:G23 G30:G72">
    <cfRule type="cellIs" dxfId="7" priority="609" stopIfTrue="1" operator="equal">
      <formula>B3*#REF!*(1-F3)</formula>
    </cfRule>
  </conditionalFormatting>
  <conditionalFormatting sqref="G24:G29">
    <cfRule type="cellIs" dxfId="6" priority="18" stopIfTrue="1" operator="equal">
      <formula>B24*F24*(1-#REF!)</formula>
    </cfRule>
  </conditionalFormatting>
  <conditionalFormatting sqref="H3:H72">
    <cfRule type="cellIs" dxfId="5" priority="3" stopIfTrue="1" operator="equal">
      <formula>A3*L3</formula>
    </cfRule>
  </conditionalFormatting>
  <conditionalFormatting sqref="O3:O72">
    <cfRule type="cellIs" dxfId="4" priority="1" stopIfTrue="1" operator="equal">
      <formula>I3*M3*(1-N3)</formula>
    </cfRule>
  </conditionalFormatting>
  <pageMargins left="0.7" right="0.7" top="0.75" bottom="0.75" header="0.3" footer="0.3"/>
  <pageSetup scale="64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4" baseType="variant">
      <vt:variant>
        <vt:lpstr>Werkbladen</vt:lpstr>
      </vt:variant>
      <vt:variant>
        <vt:i4>10</vt:i4>
      </vt:variant>
      <vt:variant>
        <vt:lpstr>Benoemde bereiken</vt:lpstr>
      </vt:variant>
      <vt:variant>
        <vt:i4>10</vt:i4>
      </vt:variant>
    </vt:vector>
  </HeadingPairs>
  <TitlesOfParts>
    <vt:vector size="20" baseType="lpstr">
      <vt:lpstr>Interne begroting</vt:lpstr>
      <vt:lpstr>Begroting</vt:lpstr>
      <vt:lpstr>Installatiedelen</vt:lpstr>
      <vt:lpstr>Schakelmateriaal</vt:lpstr>
      <vt:lpstr>Verdeler</vt:lpstr>
      <vt:lpstr>Zwakstroom</vt:lpstr>
      <vt:lpstr>Kabelgoten</vt:lpstr>
      <vt:lpstr>Verlichting</vt:lpstr>
      <vt:lpstr>BMI</vt:lpstr>
      <vt:lpstr>Leeg</vt:lpstr>
      <vt:lpstr>Begroting!Afdrukbereik</vt:lpstr>
      <vt:lpstr>BMI!Afdrukbereik</vt:lpstr>
      <vt:lpstr>Installatiedelen!Afdrukbereik</vt:lpstr>
      <vt:lpstr>'Interne begroting'!Afdrukbereik</vt:lpstr>
      <vt:lpstr>Kabelgoten!Afdrukbereik</vt:lpstr>
      <vt:lpstr>Leeg!Afdrukbereik</vt:lpstr>
      <vt:lpstr>Schakelmateriaal!Afdrukbereik</vt:lpstr>
      <vt:lpstr>Verdeler!Afdrukbereik</vt:lpstr>
      <vt:lpstr>Verlichting!Afdrukbereik</vt:lpstr>
      <vt:lpstr>Zwakstroom!Afdrukbereik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Bianca Wisse</dc:creator>
  <cp:lastModifiedBy>Bianca Wisse</cp:lastModifiedBy>
  <cp:lastPrinted>2024-10-11T09:50:05Z</cp:lastPrinted>
  <dcterms:created xsi:type="dcterms:W3CDTF">2023-05-10T09:12:42Z</dcterms:created>
  <dcterms:modified xsi:type="dcterms:W3CDTF">2025-08-25T08:08:42Z</dcterms:modified>
</cp:coreProperties>
</file>